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15765" windowHeight="10710" tabRatio="854" firstSheet="31" activeTab="49"/>
  </bookViews>
  <sheets>
    <sheet name="(A1) Titulli" sheetId="1" r:id="rId1"/>
    <sheet name="(B1) Inf. i Përgj." sheetId="2" r:id="rId2"/>
    <sheet name="(B2) Struk. Org." sheetId="3" r:id="rId3"/>
    <sheet name="(C1) Burimet Buxhetore" sheetId="7" r:id="rId4"/>
    <sheet name="(C2) Det. e Prap." sheetId="5" r:id="rId5"/>
    <sheet name="(C3) Te Ardhura me Dest." sheetId="6" r:id="rId6"/>
    <sheet name="(D1) Tavanet Buxhetore" sheetId="9" r:id="rId7"/>
    <sheet name="01110" sheetId="22" r:id="rId8"/>
    <sheet name="01110 SH" sheetId="23" r:id="rId9"/>
    <sheet name="03140" sheetId="24" r:id="rId10"/>
    <sheet name="03140 SH" sheetId="25" r:id="rId11"/>
    <sheet name="04220" sheetId="26" r:id="rId12"/>
    <sheet name="04220 SH" sheetId="27" r:id="rId13"/>
    <sheet name="04240" sheetId="28" r:id="rId14"/>
    <sheet name="04240 SH" sheetId="29" r:id="rId15"/>
    <sheet name="04260" sheetId="30" r:id="rId16"/>
    <sheet name="04260 SH" sheetId="31" r:id="rId17"/>
    <sheet name="04520" sheetId="32" r:id="rId18"/>
    <sheet name="04520 SH" sheetId="33" r:id="rId19"/>
    <sheet name="06140" sheetId="34" r:id="rId20"/>
    <sheet name="06140 SH" sheetId="35" r:id="rId21"/>
    <sheet name="06260" sheetId="36" r:id="rId22"/>
    <sheet name="06260 SH" sheetId="37" r:id="rId23"/>
    <sheet name="08130" sheetId="38" r:id="rId24"/>
    <sheet name="08130 SH" sheetId="39" r:id="rId25"/>
    <sheet name="08220" sheetId="40" r:id="rId26"/>
    <sheet name="08220 SH" sheetId="41" r:id="rId27"/>
    <sheet name="09120" sheetId="42" r:id="rId28"/>
    <sheet name="09120 SH" sheetId="43" r:id="rId29"/>
    <sheet name="09230" sheetId="44" r:id="rId30"/>
    <sheet name="09230 SH" sheetId="45" r:id="rId31"/>
    <sheet name="10430" sheetId="46" r:id="rId32"/>
    <sheet name="10430 SH" sheetId="47" r:id="rId33"/>
    <sheet name="04130" sheetId="48" r:id="rId34"/>
    <sheet name="04130 SH" sheetId="49" r:id="rId35"/>
    <sheet name="05100" sheetId="50" r:id="rId36"/>
    <sheet name="05100 SH" sheetId="51" r:id="rId37"/>
    <sheet name="03280" sheetId="52" r:id="rId38"/>
    <sheet name="03280 SH" sheetId="53" r:id="rId39"/>
    <sheet name="06370" sheetId="54" r:id="rId40"/>
    <sheet name="06370 SH" sheetId="55" r:id="rId41"/>
    <sheet name="PBA (E1)" sheetId="14" r:id="rId42"/>
    <sheet name="Tabela 1" sheetId="12" r:id="rId43"/>
    <sheet name="Tabela 2" sheetId="13" r:id="rId44"/>
    <sheet name="Tabela 3-5" sheetId="20" r:id="rId45"/>
    <sheet name="Tabela 4" sheetId="15" r:id="rId46"/>
    <sheet name="Tabela 4.1" sheetId="21" r:id="rId47"/>
    <sheet name="Tabela 6" sheetId="18" r:id="rId48"/>
    <sheet name="Tabela 7" sheetId="19" r:id="rId49"/>
    <sheet name="Tabela 8" sheetId="16" r:id="rId50"/>
    <sheet name="Tabela 9" sheetId="17" r:id="rId51"/>
    <sheet name="Sheet1" sheetId="56" r:id="rId52"/>
  </sheets>
  <definedNames>
    <definedName name="_C2_detyrimet_prapambetura_chp">'(C2) Det. e Prap.'!A8</definedName>
    <definedName name="_C3_range_program">'(C3) Te Ardhura me Dest.'!A8</definedName>
    <definedName name="B2_bashkia">'(B1) Inf. i Përgj.'!$B$12</definedName>
    <definedName name="B2_date_aktualizimi">'(B1) Inf. i Përgj.'!$B$17</definedName>
    <definedName name="B2_dep_finances">'(B1) Inf. i Përgj.'!$B$13</definedName>
    <definedName name="B2_dhena_baze_chp">'(B1) Inf. i Përgj.'!A34</definedName>
    <definedName name="B2_kodi_postar">'(B1) Inf. i Përgj.'!$B$15</definedName>
    <definedName name="B2_nr_fshatra">'(B1) Inf. i Përgj.'!$B$25</definedName>
    <definedName name="B2_nr_NJA">'(B1) Inf. i Përgj.'!$B$24</definedName>
    <definedName name="B2_popullsia_census">'(B1) Inf. i Përgj.'!$B$18</definedName>
    <definedName name="B2_qyteti">'(B1) Inf. i Përgj.'!$B$16</definedName>
    <definedName name="B2_rruga">'(B1) Inf. i Përgj.'!$B$14</definedName>
    <definedName name="B2_shifrat">'(B1) Inf. i Përgj.'!$B$20</definedName>
    <definedName name="B2_sip_bashkise">'(B1) Inf. i Përgj.'!$B$26</definedName>
    <definedName name="B2_sip_kullota">'(B1) Inf. i Përgj.'!$B$32</definedName>
    <definedName name="B2_sip_NJA">'(B1) Inf. i Përgj.'!$B$28</definedName>
    <definedName name="B2_sip_pyje">'(B1) Inf. i Përgj.'!$B$33</definedName>
    <definedName name="B2_sip_qyteti">'(B1) Inf. i Përgj.'!$B$27</definedName>
    <definedName name="B2_sip_toke_bujqesore">'(B1) Inf. i Përgj.'!$B$31</definedName>
    <definedName name="B2_sip_zone_urbane">'(B1) Inf. i Përgj.'!$B$30</definedName>
    <definedName name="B2_str_organizative_chp">'(B2) Struk. Org.'!A8</definedName>
    <definedName name="B2_viti_aktual">'(B1) Inf. i Përgj.'!$B$7</definedName>
    <definedName name="chp_programet_tab_4_1">'Tabela 4.1'!$B$7</definedName>
    <definedName name="chp2_programet_tab_4_1">'Tabela 4.1'!$B$49</definedName>
    <definedName name="criteria_end">'(D1) Tavanet Buxhetore'!$A$93</definedName>
    <definedName name="criteria_start">'(D1) Tavanet Buxhetore'!$A$6</definedName>
    <definedName name="D1_fondi_kontigjence_T1">'(D1) Tavanet Buxhetore'!$C$104</definedName>
    <definedName name="D1_fondi_kontigjence_T2">'(D1) Tavanet Buxhetore'!$D$104</definedName>
    <definedName name="D1_fondi_kontigjence_T3">'(D1) Tavanet Buxhetore'!$E$104</definedName>
    <definedName name="D1_fondi_rezerve_T1">'(D1) Tavanet Buxhetore'!$C$102</definedName>
    <definedName name="D1_fondi_rezerve_T2">'(D1) Tavanet Buxhetore'!$D$102</definedName>
    <definedName name="D1_fondi_rezerve_T3">'(D1) Tavanet Buxhetore'!$E$102</definedName>
    <definedName name="date_versioni">'(A1) Titulli'!$D$44</definedName>
    <definedName name="E1_PBA_kapitale_chp">'PBA (E1)'!$B$23</definedName>
    <definedName name="E1_PBA_korrente_chp">'PBA (E1)'!$B$17</definedName>
    <definedName name="E1_PBA_pagat_chp">'PBA (E1)'!$B$14</definedName>
    <definedName name="E1_range_programi">'PBA (E1)'!M1</definedName>
    <definedName name="E1_range_shpenzimet">'PBA (E1)'!$M$2</definedName>
    <definedName name="range_k1_tab2">'Tabela 2'!A4</definedName>
    <definedName name="range_kapitale_t1_transpose">'Tabela 4.1'!$O$7</definedName>
    <definedName name="range_kapitale_t1_transpose_2">'Tabela 4.1'!$O$49</definedName>
    <definedName name="range_kapitale_t2_transpose">'Tabela 4.1'!$Y$7</definedName>
    <definedName name="range_kapitale_t2_transpose_2">'Tabela 4.1'!$K$91</definedName>
    <definedName name="range_kapitale_t3_transpose">'Tabela 4.1'!$AI$7</definedName>
    <definedName name="range_kapitale_t3_transpose_3">'Tabela 4.1'!$K$133</definedName>
    <definedName name="range_korrente_t1_transpose">'Tabela 4.1'!$J$7</definedName>
    <definedName name="range_korrente_t1_transpose_2">'Tabela 4.1'!$J$49</definedName>
    <definedName name="range_korrente_t2_transpose">'Tabela 4.1'!$T$7</definedName>
    <definedName name="range_korrente_t2_transpose_2">'Tabela 4.1'!$F$91</definedName>
    <definedName name="range_korrente_t3_transpose">'Tabela 4.1'!$AD$7</definedName>
    <definedName name="range_korrente_t3_transpose_3">'Tabela 4.1'!$F$133</definedName>
    <definedName name="range_pagat_t1_transpose">'Tabela 4.1'!$H$7</definedName>
    <definedName name="range_pagat_t1_transpose_2">'Tabela 4.1'!$H$49</definedName>
    <definedName name="range_pagat_t2_transpose">'Tabela 4.1'!$R$7</definedName>
    <definedName name="range_pagat_t2_transpose_2">'Tabela 4.1'!$D$91</definedName>
    <definedName name="range_pagat_t3_transpose">'Tabela 4.1'!$AB$7</definedName>
    <definedName name="range_pagat_t3_transpose_3">'Tabela 4.1'!$D$133</definedName>
    <definedName name="range_tavanet_program">'(D1) Tavanet Buxhetore'!A7</definedName>
    <definedName name="range_tavani_Tab1">'Tabela 1'!A6</definedName>
    <definedName name="t1_formula_offset">'(D1) Tavanet Buxhetore'!$C$93</definedName>
    <definedName name="t2_formula_offset">'(D1) Tavanet Buxhetore'!$D$93</definedName>
    <definedName name="t3_formula_offset">'(D1) Tavanet Buxhetore'!$E$93</definedName>
    <definedName name="tab_4_t_1_total">1005203</definedName>
    <definedName name="tab_4_t_2_total">934496</definedName>
    <definedName name="tab_4_t_f_total">1069499</definedName>
    <definedName name="tab_4_t_p_total">1069499</definedName>
    <definedName name="Tabela_3_5_range">'Tabela 3-5'!M1</definedName>
    <definedName name="Tabela_3_PBA_kapitale_chp">'Tabela 3-5'!$B$22</definedName>
    <definedName name="Tabela_3_PBA_korrente_chp">'Tabela 3-5'!$B$16</definedName>
    <definedName name="Tabela_3_PBA_pagat_chp">'Tabela 3-5'!$B$13</definedName>
    <definedName name="Tabela_4_1_total_t1">'Tabela 4.1'!$Q$7</definedName>
    <definedName name="Tabela_4_1_total_t11">'Tabela 4.1'!$Q$49</definedName>
    <definedName name="Tabela_4_1_total_t2">'Tabela 4.1'!$AA$7</definedName>
    <definedName name="Tabela_4_1_total_t22">'Tabela 4.1'!$M$91</definedName>
    <definedName name="Tabela_4_1_total_t3">'Tabela 4.1'!$AK$7</definedName>
    <definedName name="Tabela_4_1_total_t33">'Tabela 4.1'!$M$133</definedName>
    <definedName name="Tabela_4_fondi_rezerve_tp">'Tabela 4'!$K$22</definedName>
    <definedName name="Tabela_4_programet_chp">'Tabela 4'!B5</definedName>
    <definedName name="Tabela_6_range_programi">'Tabela 6'!A1</definedName>
    <definedName name="Tabela_7_range_programi">'Tabela 7'!A1</definedName>
    <definedName name="Tabela_8_periudha">'Tabela 8'!$M$2</definedName>
    <definedName name="Tabela_8_range_no_header">'Tabela 8'!B10</definedName>
    <definedName name="Tabela_8_range_projektet_program">'Tabela 8'!Q1</definedName>
    <definedName name="Tabela_9_range_te_dhenat">'Tabela 9'!A1</definedName>
    <definedName name="te_dhena_bashkia_Tab1">'Tabela 1'!J16</definedName>
    <definedName name="total_kapitale_t1_D1">'(D1) Tavanet Buxhetore'!$C$96</definedName>
    <definedName name="total_kapitale_t2_D1">'(D1) Tavanet Buxhetore'!$D$96</definedName>
    <definedName name="total_kapitale_t3_D1">'(D1) Tavanet Buxhetore'!$E$96</definedName>
    <definedName name="total_korrente_t1_D1">'(D1) Tavanet Buxhetore'!$C$95</definedName>
    <definedName name="total_korrente_t2_D1">'(D1) Tavanet Buxhetore'!$D$95</definedName>
    <definedName name="total_korrente_t3_D1">'(D1) Tavanet Buxhetore'!$E$95</definedName>
    <definedName name="total_paga_t1_D1">'(D1) Tavanet Buxhetore'!$C$94</definedName>
    <definedName name="total_paga_t2_D1">'(D1) Tavanet Buxhetore'!$D$94</definedName>
    <definedName name="total_paga_t3_D1">'(D1) Tavanet Buxhetore'!$E$94</definedName>
    <definedName name="total_tavan_t1_D1">'(D1) Tavanet Buxhetore'!$C$97</definedName>
    <definedName name="total_tavan_t2_D1">'(D1) Tavanet Buxhetore'!$D$97</definedName>
    <definedName name="total_tavan_t3_D1">'(D1) Tavanet Buxhetore'!$E$97</definedName>
    <definedName name="tr_k1_range">'(C1) Burimet Buxhetore'!A6</definedName>
    <definedName name="viti_t_1_total">'(C1) Burimet Buxhetore'!$D$142</definedName>
    <definedName name="viti_t_2_total">'(C1) Burimet Buxhetore'!$C$142</definedName>
    <definedName name="viti_t_plan_total">'(C1) Burimet Buxhetore'!$E$142</definedName>
    <definedName name="viti_t_rishikuar_total">'(C1) Burimet Buxhetore'!$F$142</definedName>
    <definedName name="viti_t1_total">'(C1) Burimet Buxhetore'!$G$142</definedName>
    <definedName name="viti_t2_total">'(C1) Burimet Buxhetore'!$H$142</definedName>
    <definedName name="viti_t3_total">'(C1) Burimet Buxhetore'!$I$142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16" l="1"/>
  <c r="M53" i="16"/>
  <c r="L53" i="16"/>
  <c r="H29" i="3" l="1"/>
  <c r="G29" i="3"/>
  <c r="F29" i="3"/>
  <c r="E29" i="3"/>
  <c r="K23" i="15" l="1"/>
  <c r="J23" i="15"/>
  <c r="F14" i="14" l="1"/>
  <c r="F84" i="7"/>
  <c r="F93" i="7"/>
  <c r="F96" i="7" s="1"/>
  <c r="E84" i="7"/>
  <c r="E93" i="7"/>
  <c r="E96" i="7" l="1"/>
  <c r="I523" i="19" l="1"/>
  <c r="H523" i="19"/>
  <c r="G523" i="19"/>
  <c r="F523" i="19"/>
  <c r="I510" i="19"/>
  <c r="H510" i="19"/>
  <c r="G510" i="19"/>
  <c r="F510" i="19"/>
  <c r="E94" i="13"/>
  <c r="F94" i="13"/>
  <c r="G94" i="13"/>
  <c r="H94" i="13"/>
  <c r="I94" i="13"/>
  <c r="J94" i="13"/>
  <c r="D94" i="13"/>
  <c r="J39" i="14"/>
  <c r="I39" i="14"/>
  <c r="H39" i="14"/>
  <c r="E99" i="9"/>
  <c r="D99" i="9"/>
  <c r="C99" i="9"/>
  <c r="C101" i="9" s="1"/>
  <c r="E29" i="6"/>
  <c r="F29" i="6"/>
  <c r="G29" i="6"/>
  <c r="D29" i="6"/>
  <c r="B5" i="2"/>
  <c r="B6" i="2"/>
  <c r="B8" i="2"/>
  <c r="B9" i="2"/>
  <c r="B10" i="2"/>
  <c r="G23" i="2"/>
  <c r="E23" i="2" s="1"/>
  <c r="D23" i="2" l="1"/>
  <c r="F23" i="2"/>
  <c r="C23" i="2"/>
  <c r="K8" i="16" l="1"/>
  <c r="N8" i="16" s="1"/>
  <c r="I806" i="19"/>
  <c r="H806" i="19"/>
  <c r="G806" i="19"/>
  <c r="I794" i="19"/>
  <c r="H794" i="19"/>
  <c r="G794" i="19"/>
  <c r="D784" i="19"/>
  <c r="A777" i="19"/>
  <c r="I772" i="19"/>
  <c r="H772" i="19"/>
  <c r="G772" i="19"/>
  <c r="I760" i="19"/>
  <c r="H760" i="19"/>
  <c r="G760" i="19"/>
  <c r="I748" i="19"/>
  <c r="H748" i="19"/>
  <c r="G748" i="19"/>
  <c r="I736" i="19"/>
  <c r="H736" i="19"/>
  <c r="G736" i="19"/>
  <c r="I724" i="19"/>
  <c r="H724" i="19"/>
  <c r="G724" i="19"/>
  <c r="I712" i="19"/>
  <c r="H712" i="19"/>
  <c r="G712" i="19"/>
  <c r="I700" i="19"/>
  <c r="H700" i="19"/>
  <c r="G700" i="19"/>
  <c r="D690" i="19"/>
  <c r="A683" i="19"/>
  <c r="I678" i="19"/>
  <c r="H678" i="19"/>
  <c r="G678" i="19"/>
  <c r="H668" i="19"/>
  <c r="G668" i="19"/>
  <c r="I666" i="19"/>
  <c r="H666" i="19"/>
  <c r="G666" i="19"/>
  <c r="I654" i="19"/>
  <c r="H654" i="19"/>
  <c r="G654" i="19"/>
  <c r="I642" i="19"/>
  <c r="H642" i="19"/>
  <c r="G642" i="19"/>
  <c r="I630" i="19"/>
  <c r="H630" i="19"/>
  <c r="G630" i="19"/>
  <c r="I618" i="19"/>
  <c r="H618" i="19"/>
  <c r="G618" i="19"/>
  <c r="I606" i="19"/>
  <c r="H606" i="19"/>
  <c r="G606" i="19"/>
  <c r="D596" i="19"/>
  <c r="A589" i="19"/>
  <c r="I586" i="19"/>
  <c r="H586" i="19"/>
  <c r="G586" i="19"/>
  <c r="I584" i="19"/>
  <c r="H584" i="19"/>
  <c r="G584" i="19"/>
  <c r="I572" i="19"/>
  <c r="H572" i="19"/>
  <c r="G572" i="19"/>
  <c r="I562" i="19"/>
  <c r="H562" i="19"/>
  <c r="G562" i="19"/>
  <c r="I560" i="19"/>
  <c r="H560" i="19"/>
  <c r="G560" i="19"/>
  <c r="D550" i="19"/>
  <c r="I547" i="19"/>
  <c r="H547" i="19"/>
  <c r="G547" i="19"/>
  <c r="D537" i="19"/>
  <c r="A530" i="19"/>
  <c r="I525" i="19"/>
  <c r="H525" i="19"/>
  <c r="G525" i="19"/>
  <c r="D515" i="19"/>
  <c r="I512" i="19"/>
  <c r="H512" i="19"/>
  <c r="G512" i="19"/>
  <c r="D502" i="19"/>
  <c r="A495" i="19"/>
  <c r="D491" i="19"/>
  <c r="I488" i="19"/>
  <c r="H488" i="19"/>
  <c r="G488" i="19"/>
  <c r="D478" i="19"/>
  <c r="D476" i="19"/>
  <c r="A469" i="19"/>
  <c r="I464" i="19"/>
  <c r="H464" i="19"/>
  <c r="G464" i="19"/>
  <c r="D454" i="19"/>
  <c r="D452" i="19"/>
  <c r="A445" i="19"/>
  <c r="I440" i="19"/>
  <c r="H440" i="19"/>
  <c r="G440" i="19"/>
  <c r="D430" i="19"/>
  <c r="A423" i="19"/>
  <c r="I418" i="19"/>
  <c r="H418" i="19"/>
  <c r="G418" i="19"/>
  <c r="D408" i="19"/>
  <c r="A401" i="19"/>
  <c r="I396" i="19"/>
  <c r="H396" i="19"/>
  <c r="G396" i="19"/>
  <c r="D386" i="19"/>
  <c r="I383" i="19"/>
  <c r="H383" i="19"/>
  <c r="G383" i="19"/>
  <c r="I371" i="19"/>
  <c r="H371" i="19"/>
  <c r="G371" i="19"/>
  <c r="I359" i="19"/>
  <c r="H359" i="19"/>
  <c r="G359" i="19"/>
  <c r="I347" i="19"/>
  <c r="H347" i="19"/>
  <c r="G347" i="19"/>
  <c r="I335" i="19"/>
  <c r="H335" i="19"/>
  <c r="G335" i="19"/>
  <c r="I323" i="19"/>
  <c r="H323" i="19"/>
  <c r="G323" i="19"/>
  <c r="I313" i="19"/>
  <c r="H313" i="19"/>
  <c r="G313" i="19"/>
  <c r="I311" i="19"/>
  <c r="H311" i="19"/>
  <c r="G311" i="19"/>
  <c r="I301" i="19"/>
  <c r="H301" i="19"/>
  <c r="G301" i="19"/>
  <c r="I299" i="19"/>
  <c r="H299" i="19"/>
  <c r="G299" i="19"/>
  <c r="D289" i="19"/>
  <c r="A282" i="19"/>
  <c r="I277" i="19"/>
  <c r="H277" i="19"/>
  <c r="G277" i="19"/>
  <c r="I265" i="19"/>
  <c r="H265" i="19"/>
  <c r="G265" i="19"/>
  <c r="D255" i="19"/>
  <c r="A248" i="19"/>
  <c r="D244" i="19"/>
  <c r="I241" i="19"/>
  <c r="H241" i="19"/>
  <c r="G241" i="19"/>
  <c r="I229" i="19"/>
  <c r="H229" i="19"/>
  <c r="G229" i="19"/>
  <c r="D219" i="19"/>
  <c r="A212" i="19"/>
  <c r="I207" i="19"/>
  <c r="H207" i="19"/>
  <c r="G207" i="19"/>
  <c r="I195" i="19"/>
  <c r="H195" i="19"/>
  <c r="G195" i="19"/>
  <c r="D185" i="19"/>
  <c r="A178" i="19"/>
  <c r="I173" i="19"/>
  <c r="H173" i="19"/>
  <c r="G173" i="19"/>
  <c r="I161" i="19"/>
  <c r="H161" i="19"/>
  <c r="G161" i="19"/>
  <c r="I149" i="19"/>
  <c r="H149" i="19"/>
  <c r="G149" i="19"/>
  <c r="I137" i="19"/>
  <c r="H137" i="19"/>
  <c r="G137" i="19"/>
  <c r="I125" i="19"/>
  <c r="H125" i="19"/>
  <c r="G125" i="19"/>
  <c r="I113" i="19"/>
  <c r="H113" i="19"/>
  <c r="G113" i="19"/>
  <c r="D103" i="19"/>
  <c r="A96" i="19"/>
  <c r="D92" i="19"/>
  <c r="A85" i="19"/>
  <c r="I82" i="19"/>
  <c r="H82" i="19"/>
  <c r="G82" i="19"/>
  <c r="I80" i="19"/>
  <c r="H80" i="19"/>
  <c r="G80" i="19"/>
  <c r="I68" i="19"/>
  <c r="H68" i="19"/>
  <c r="G68" i="19"/>
  <c r="I56" i="19"/>
  <c r="H56" i="19"/>
  <c r="G56" i="19"/>
  <c r="D46" i="19"/>
  <c r="A39" i="19"/>
  <c r="I34" i="19"/>
  <c r="H34" i="19"/>
  <c r="G34" i="19"/>
  <c r="D24" i="19"/>
  <c r="D22" i="19"/>
  <c r="I19" i="19"/>
  <c r="H19" i="19"/>
  <c r="G19" i="19"/>
  <c r="D9" i="19"/>
  <c r="A2" i="19"/>
  <c r="G417" i="18"/>
  <c r="F417" i="18"/>
  <c r="E417" i="18"/>
  <c r="B416" i="18"/>
  <c r="G413" i="18"/>
  <c r="F413" i="18"/>
  <c r="E413" i="18"/>
  <c r="G394" i="18"/>
  <c r="F394" i="18"/>
  <c r="E394" i="18"/>
  <c r="B393" i="18"/>
  <c r="G390" i="18"/>
  <c r="F390" i="18"/>
  <c r="E390" i="18"/>
  <c r="G373" i="18"/>
  <c r="F373" i="18"/>
  <c r="E373" i="18"/>
  <c r="B372" i="18"/>
  <c r="G369" i="18"/>
  <c r="F369" i="18"/>
  <c r="E369" i="18"/>
  <c r="G352" i="18"/>
  <c r="F352" i="18"/>
  <c r="E352" i="18"/>
  <c r="B351" i="18"/>
  <c r="G348" i="18"/>
  <c r="F348" i="18"/>
  <c r="E348" i="18"/>
  <c r="G344" i="18"/>
  <c r="F344" i="18"/>
  <c r="E344" i="18"/>
  <c r="B343" i="18"/>
  <c r="G340" i="18"/>
  <c r="F340" i="18"/>
  <c r="E340" i="18"/>
  <c r="G323" i="18"/>
  <c r="F323" i="18"/>
  <c r="E323" i="18"/>
  <c r="B322" i="18"/>
  <c r="G319" i="18"/>
  <c r="F319" i="18"/>
  <c r="E319" i="18"/>
  <c r="B318" i="18"/>
  <c r="G315" i="18"/>
  <c r="F315" i="18"/>
  <c r="E315" i="18"/>
  <c r="G299" i="18"/>
  <c r="F299" i="18"/>
  <c r="E299" i="18"/>
  <c r="B298" i="18"/>
  <c r="G295" i="18"/>
  <c r="F295" i="18"/>
  <c r="E295" i="18"/>
  <c r="B294" i="18"/>
  <c r="G290" i="18"/>
  <c r="F290" i="18"/>
  <c r="E290" i="18"/>
  <c r="B289" i="18"/>
  <c r="G285" i="18"/>
  <c r="F285" i="18"/>
  <c r="E285" i="18"/>
  <c r="G268" i="18"/>
  <c r="F268" i="18"/>
  <c r="E268" i="18"/>
  <c r="B267" i="18"/>
  <c r="G261" i="18"/>
  <c r="F261" i="18"/>
  <c r="E261" i="18"/>
  <c r="B260" i="18"/>
  <c r="G255" i="18"/>
  <c r="F255" i="18"/>
  <c r="E255" i="18"/>
  <c r="G239" i="18"/>
  <c r="F239" i="18"/>
  <c r="E239" i="18"/>
  <c r="B238" i="18"/>
  <c r="G235" i="18"/>
  <c r="F235" i="18"/>
  <c r="E235" i="18"/>
  <c r="G219" i="18"/>
  <c r="F219" i="18"/>
  <c r="E219" i="18"/>
  <c r="B218" i="18"/>
  <c r="G215" i="18"/>
  <c r="F215" i="18"/>
  <c r="E215" i="18"/>
  <c r="G199" i="18"/>
  <c r="F199" i="18"/>
  <c r="E199" i="18"/>
  <c r="B198" i="18"/>
  <c r="G195" i="18"/>
  <c r="F195" i="18"/>
  <c r="E195" i="18"/>
  <c r="G189" i="18"/>
  <c r="F189" i="18"/>
  <c r="E189" i="18"/>
  <c r="B188" i="18"/>
  <c r="G185" i="18"/>
  <c r="F185" i="18"/>
  <c r="E185" i="18"/>
  <c r="G168" i="18"/>
  <c r="F168" i="18"/>
  <c r="E168" i="18"/>
  <c r="B167" i="18"/>
  <c r="G164" i="18"/>
  <c r="F164" i="18"/>
  <c r="E164" i="18"/>
  <c r="G145" i="18"/>
  <c r="F145" i="18"/>
  <c r="E145" i="18"/>
  <c r="B144" i="18"/>
  <c r="G138" i="18"/>
  <c r="F138" i="18"/>
  <c r="E138" i="18"/>
  <c r="B137" i="18"/>
  <c r="G133" i="18"/>
  <c r="F133" i="18"/>
  <c r="E133" i="18"/>
  <c r="G116" i="18"/>
  <c r="F116" i="18"/>
  <c r="E116" i="18"/>
  <c r="B115" i="18"/>
  <c r="G112" i="18"/>
  <c r="F112" i="18"/>
  <c r="E112" i="18"/>
  <c r="G93" i="18"/>
  <c r="F93" i="18"/>
  <c r="E93" i="18"/>
  <c r="B92" i="18"/>
  <c r="G88" i="18"/>
  <c r="F88" i="18"/>
  <c r="E88" i="18"/>
  <c r="G72" i="18"/>
  <c r="F72" i="18"/>
  <c r="E72" i="18"/>
  <c r="B71" i="18"/>
  <c r="G68" i="18"/>
  <c r="F68" i="18"/>
  <c r="E68" i="18"/>
  <c r="G50" i="18"/>
  <c r="F50" i="18"/>
  <c r="E50" i="18"/>
  <c r="B49" i="18"/>
  <c r="G44" i="18"/>
  <c r="F44" i="18"/>
  <c r="E44" i="18"/>
  <c r="G28" i="18"/>
  <c r="F28" i="18"/>
  <c r="E28" i="18"/>
  <c r="B27" i="18"/>
  <c r="G24" i="18"/>
  <c r="F24" i="18"/>
  <c r="E24" i="18"/>
  <c r="B23" i="18"/>
  <c r="G19" i="18"/>
  <c r="F19" i="18"/>
  <c r="E19" i="18"/>
  <c r="B18" i="18"/>
  <c r="G14" i="18"/>
  <c r="F14" i="18"/>
  <c r="E14" i="18"/>
  <c r="I165" i="21"/>
  <c r="H165" i="21"/>
  <c r="F165" i="21"/>
  <c r="E165" i="21"/>
  <c r="M162" i="21"/>
  <c r="C162" i="21"/>
  <c r="B162" i="21"/>
  <c r="M161" i="21"/>
  <c r="C161" i="21"/>
  <c r="B161" i="21"/>
  <c r="M160" i="21"/>
  <c r="C160" i="21"/>
  <c r="B160" i="21"/>
  <c r="M159" i="21"/>
  <c r="C159" i="21"/>
  <c r="B159" i="21"/>
  <c r="M158" i="21"/>
  <c r="C158" i="21"/>
  <c r="B158" i="21"/>
  <c r="M157" i="21"/>
  <c r="C157" i="21"/>
  <c r="B157" i="21"/>
  <c r="M156" i="21"/>
  <c r="C156" i="21"/>
  <c r="B156" i="21"/>
  <c r="M155" i="21"/>
  <c r="C155" i="21"/>
  <c r="B155" i="21"/>
  <c r="M154" i="21"/>
  <c r="C154" i="21"/>
  <c r="B154" i="21"/>
  <c r="M153" i="21"/>
  <c r="C153" i="21"/>
  <c r="B153" i="21"/>
  <c r="M152" i="21"/>
  <c r="C152" i="21"/>
  <c r="B152" i="21"/>
  <c r="M151" i="21"/>
  <c r="C151" i="21"/>
  <c r="B151" i="21"/>
  <c r="M150" i="21"/>
  <c r="C150" i="21"/>
  <c r="B150" i="21"/>
  <c r="M149" i="21"/>
  <c r="C149" i="21"/>
  <c r="B149" i="21"/>
  <c r="M148" i="21"/>
  <c r="C148" i="21"/>
  <c r="B148" i="21"/>
  <c r="M147" i="21"/>
  <c r="C147" i="21"/>
  <c r="B147" i="21"/>
  <c r="M146" i="21"/>
  <c r="C146" i="21"/>
  <c r="B146" i="21"/>
  <c r="M145" i="21"/>
  <c r="C145" i="21"/>
  <c r="B145" i="21"/>
  <c r="M144" i="21"/>
  <c r="C144" i="21"/>
  <c r="B144" i="21"/>
  <c r="M143" i="21"/>
  <c r="C143" i="21"/>
  <c r="B143" i="21"/>
  <c r="M142" i="21"/>
  <c r="C142" i="21"/>
  <c r="B142" i="21"/>
  <c r="M141" i="21"/>
  <c r="C141" i="21"/>
  <c r="B141" i="21"/>
  <c r="M140" i="21"/>
  <c r="C140" i="21"/>
  <c r="B140" i="21"/>
  <c r="M139" i="21"/>
  <c r="C139" i="21"/>
  <c r="B139" i="21"/>
  <c r="M138" i="21"/>
  <c r="C138" i="21"/>
  <c r="B138" i="21"/>
  <c r="M137" i="21"/>
  <c r="C137" i="21"/>
  <c r="B137" i="21"/>
  <c r="M136" i="21"/>
  <c r="C136" i="21"/>
  <c r="B136" i="21"/>
  <c r="M135" i="21"/>
  <c r="C135" i="21"/>
  <c r="B135" i="21"/>
  <c r="M134" i="21"/>
  <c r="C134" i="21"/>
  <c r="B134" i="21"/>
  <c r="M133" i="21"/>
  <c r="C133" i="21"/>
  <c r="B133" i="21"/>
  <c r="K123" i="21"/>
  <c r="H123" i="21"/>
  <c r="G123" i="21"/>
  <c r="F123" i="21"/>
  <c r="M120" i="21"/>
  <c r="C120" i="21"/>
  <c r="B120" i="21"/>
  <c r="M119" i="21"/>
  <c r="C119" i="21"/>
  <c r="B119" i="21"/>
  <c r="M118" i="21"/>
  <c r="C118" i="21"/>
  <c r="B118" i="21"/>
  <c r="M117" i="21"/>
  <c r="C117" i="21"/>
  <c r="B117" i="21"/>
  <c r="M116" i="21"/>
  <c r="C116" i="21"/>
  <c r="B116" i="21"/>
  <c r="M115" i="21"/>
  <c r="C115" i="21"/>
  <c r="B115" i="21"/>
  <c r="M114" i="21"/>
  <c r="C114" i="21"/>
  <c r="B114" i="21"/>
  <c r="M113" i="21"/>
  <c r="C113" i="21"/>
  <c r="B113" i="21"/>
  <c r="M112" i="21"/>
  <c r="C112" i="21"/>
  <c r="B112" i="21"/>
  <c r="M111" i="21"/>
  <c r="C111" i="21"/>
  <c r="B111" i="21"/>
  <c r="M110" i="21"/>
  <c r="C110" i="21"/>
  <c r="B110" i="21"/>
  <c r="M109" i="21"/>
  <c r="C109" i="21"/>
  <c r="B109" i="21"/>
  <c r="M108" i="21"/>
  <c r="C108" i="21"/>
  <c r="B108" i="21"/>
  <c r="M107" i="21"/>
  <c r="C107" i="21"/>
  <c r="B107" i="21"/>
  <c r="M106" i="21"/>
  <c r="C106" i="21"/>
  <c r="B106" i="21"/>
  <c r="M105" i="21"/>
  <c r="C105" i="21"/>
  <c r="B105" i="21"/>
  <c r="M104" i="21"/>
  <c r="C104" i="21"/>
  <c r="B104" i="21"/>
  <c r="M103" i="21"/>
  <c r="C103" i="21"/>
  <c r="B103" i="21"/>
  <c r="M102" i="21"/>
  <c r="C102" i="21"/>
  <c r="B102" i="21"/>
  <c r="M101" i="21"/>
  <c r="C101" i="21"/>
  <c r="B101" i="21"/>
  <c r="M100" i="21"/>
  <c r="C100" i="21"/>
  <c r="B100" i="21"/>
  <c r="M99" i="21"/>
  <c r="C99" i="21"/>
  <c r="B99" i="21"/>
  <c r="M98" i="21"/>
  <c r="C98" i="21"/>
  <c r="B98" i="21"/>
  <c r="M97" i="21"/>
  <c r="C97" i="21"/>
  <c r="B97" i="21"/>
  <c r="M96" i="21"/>
  <c r="C96" i="21"/>
  <c r="B96" i="21"/>
  <c r="M95" i="21"/>
  <c r="C95" i="21"/>
  <c r="B95" i="21"/>
  <c r="M94" i="21"/>
  <c r="C94" i="21"/>
  <c r="B94" i="21"/>
  <c r="M93" i="21"/>
  <c r="C93" i="21"/>
  <c r="B93" i="21"/>
  <c r="M92" i="21"/>
  <c r="C92" i="21"/>
  <c r="B92" i="21"/>
  <c r="M91" i="21"/>
  <c r="C91" i="21"/>
  <c r="B91" i="21"/>
  <c r="M81" i="21"/>
  <c r="L81" i="21"/>
  <c r="K81" i="21"/>
  <c r="J81" i="21"/>
  <c r="I81" i="21"/>
  <c r="H81" i="21"/>
  <c r="G81" i="21"/>
  <c r="F81" i="21"/>
  <c r="E81" i="21"/>
  <c r="D81" i="21"/>
  <c r="Q78" i="21"/>
  <c r="C78" i="21"/>
  <c r="B78" i="21"/>
  <c r="Q77" i="21"/>
  <c r="C77" i="21"/>
  <c r="B77" i="21"/>
  <c r="Q76" i="21"/>
  <c r="C76" i="21"/>
  <c r="B76" i="21"/>
  <c r="Q75" i="21"/>
  <c r="C75" i="21"/>
  <c r="B75" i="21"/>
  <c r="Q74" i="21"/>
  <c r="C74" i="21"/>
  <c r="B74" i="21"/>
  <c r="Q73" i="21"/>
  <c r="C73" i="21"/>
  <c r="B73" i="21"/>
  <c r="Q72" i="21"/>
  <c r="C72" i="21"/>
  <c r="B72" i="21"/>
  <c r="Q71" i="21"/>
  <c r="C71" i="21"/>
  <c r="B71" i="21"/>
  <c r="Q70" i="21"/>
  <c r="C70" i="21"/>
  <c r="B70" i="21"/>
  <c r="Q69" i="21"/>
  <c r="C69" i="21"/>
  <c r="B69" i="21"/>
  <c r="Q68" i="21"/>
  <c r="C68" i="21"/>
  <c r="B68" i="21"/>
  <c r="Q67" i="21"/>
  <c r="C67" i="21"/>
  <c r="B67" i="21"/>
  <c r="Q66" i="21"/>
  <c r="C66" i="21"/>
  <c r="B66" i="21"/>
  <c r="Q65" i="21"/>
  <c r="C65" i="21"/>
  <c r="B65" i="21"/>
  <c r="Q64" i="21"/>
  <c r="C64" i="21"/>
  <c r="B64" i="21"/>
  <c r="Q63" i="21"/>
  <c r="C63" i="21"/>
  <c r="B63" i="21"/>
  <c r="Q62" i="21"/>
  <c r="C62" i="21"/>
  <c r="B62" i="21"/>
  <c r="Q61" i="21"/>
  <c r="C61" i="21"/>
  <c r="B61" i="21"/>
  <c r="Q60" i="21"/>
  <c r="C60" i="21"/>
  <c r="B60" i="21"/>
  <c r="Q59" i="21"/>
  <c r="C59" i="21"/>
  <c r="B59" i="21"/>
  <c r="Q58" i="21"/>
  <c r="C58" i="21"/>
  <c r="B58" i="21"/>
  <c r="Q57" i="21"/>
  <c r="C57" i="21"/>
  <c r="B57" i="21"/>
  <c r="Q56" i="21"/>
  <c r="C56" i="21"/>
  <c r="B56" i="21"/>
  <c r="Q55" i="21"/>
  <c r="C55" i="21"/>
  <c r="B55" i="21"/>
  <c r="Q54" i="21"/>
  <c r="C54" i="21"/>
  <c r="B54" i="21"/>
  <c r="Q53" i="21"/>
  <c r="C53" i="21"/>
  <c r="B53" i="21"/>
  <c r="Q52" i="21"/>
  <c r="C52" i="21"/>
  <c r="B52" i="21"/>
  <c r="Q51" i="21"/>
  <c r="C51" i="21"/>
  <c r="B51" i="21"/>
  <c r="Q50" i="21"/>
  <c r="C50" i="21"/>
  <c r="B50" i="21"/>
  <c r="Q49" i="21"/>
  <c r="C49" i="21"/>
  <c r="B49" i="21"/>
  <c r="AJ39" i="21"/>
  <c r="L165" i="21" s="1"/>
  <c r="AI39" i="21"/>
  <c r="K165" i="21" s="1"/>
  <c r="AH39" i="21"/>
  <c r="J165" i="21" s="1"/>
  <c r="AG39" i="21"/>
  <c r="AF39" i="21"/>
  <c r="AE39" i="21"/>
  <c r="G165" i="21" s="1"/>
  <c r="AD39" i="21"/>
  <c r="AC39" i="21"/>
  <c r="AB39" i="21"/>
  <c r="Z39" i="21"/>
  <c r="L123" i="21" s="1"/>
  <c r="Y39" i="21"/>
  <c r="X39" i="21"/>
  <c r="J123" i="21" s="1"/>
  <c r="W39" i="21"/>
  <c r="I123" i="21" s="1"/>
  <c r="V39" i="21"/>
  <c r="U39" i="21"/>
  <c r="T39" i="21"/>
  <c r="S39" i="21"/>
  <c r="E123" i="21" s="1"/>
  <c r="R39" i="21"/>
  <c r="D123" i="21" s="1"/>
  <c r="P39" i="21"/>
  <c r="P81" i="21" s="1"/>
  <c r="O39" i="21"/>
  <c r="O81" i="21" s="1"/>
  <c r="N39" i="21"/>
  <c r="N81" i="21" s="1"/>
  <c r="M39" i="21"/>
  <c r="L39" i="21"/>
  <c r="K39" i="21"/>
  <c r="J39" i="21"/>
  <c r="I39" i="21"/>
  <c r="H39" i="21"/>
  <c r="F38" i="21"/>
  <c r="AK36" i="21"/>
  <c r="AA36" i="21"/>
  <c r="Q36" i="21"/>
  <c r="AK35" i="21"/>
  <c r="AA35" i="21"/>
  <c r="Q35" i="21"/>
  <c r="AK34" i="21"/>
  <c r="AA34" i="21"/>
  <c r="Q34" i="21"/>
  <c r="AK33" i="21"/>
  <c r="AA33" i="21"/>
  <c r="Q33" i="21"/>
  <c r="AK32" i="21"/>
  <c r="AA32" i="21"/>
  <c r="Q32" i="21"/>
  <c r="AK31" i="21"/>
  <c r="AA31" i="21"/>
  <c r="Q31" i="21"/>
  <c r="AK30" i="21"/>
  <c r="AA30" i="21"/>
  <c r="Q30" i="21"/>
  <c r="AK29" i="21"/>
  <c r="AA29" i="21"/>
  <c r="Q29" i="21"/>
  <c r="AK28" i="21"/>
  <c r="AA28" i="21"/>
  <c r="Q28" i="21"/>
  <c r="AK27" i="21"/>
  <c r="AA27" i="21"/>
  <c r="Q27" i="21"/>
  <c r="AK26" i="21"/>
  <c r="AA26" i="21"/>
  <c r="Q26" i="21"/>
  <c r="AK25" i="21"/>
  <c r="AA25" i="21"/>
  <c r="Q25" i="21"/>
  <c r="AK24" i="21"/>
  <c r="AA24" i="21"/>
  <c r="Q24" i="21"/>
  <c r="AK23" i="21"/>
  <c r="AA23" i="21"/>
  <c r="Q23" i="21"/>
  <c r="AK22" i="21"/>
  <c r="AA22" i="21"/>
  <c r="Q22" i="21"/>
  <c r="AK21" i="21"/>
  <c r="AA21" i="21"/>
  <c r="Q21" i="21"/>
  <c r="AK20" i="21"/>
  <c r="AA20" i="21"/>
  <c r="Q20" i="21"/>
  <c r="AK19" i="21"/>
  <c r="AA19" i="21"/>
  <c r="Q19" i="21"/>
  <c r="AK18" i="21"/>
  <c r="AA18" i="21"/>
  <c r="Q18" i="21"/>
  <c r="AK17" i="21"/>
  <c r="AA17" i="21"/>
  <c r="Q17" i="21"/>
  <c r="AK16" i="21"/>
  <c r="AA16" i="21"/>
  <c r="Q16" i="21"/>
  <c r="AK15" i="21"/>
  <c r="AA15" i="21"/>
  <c r="Q15" i="21"/>
  <c r="AK14" i="21"/>
  <c r="AA14" i="21"/>
  <c r="Q14" i="21"/>
  <c r="AK13" i="21"/>
  <c r="AA13" i="21"/>
  <c r="Q13" i="21"/>
  <c r="AK12" i="21"/>
  <c r="AA12" i="21"/>
  <c r="Q12" i="21"/>
  <c r="AK11" i="21"/>
  <c r="AA11" i="21"/>
  <c r="Q11" i="21"/>
  <c r="AK10" i="21"/>
  <c r="AA10" i="21"/>
  <c r="Q10" i="21"/>
  <c r="AK9" i="21"/>
  <c r="AA9" i="21"/>
  <c r="Q9" i="21"/>
  <c r="AK8" i="21"/>
  <c r="AA8" i="21"/>
  <c r="Q8" i="21"/>
  <c r="AK7" i="21"/>
  <c r="AA7" i="21"/>
  <c r="Q7" i="21"/>
  <c r="N23" i="15"/>
  <c r="M23" i="15"/>
  <c r="L23" i="15"/>
  <c r="J22" i="15"/>
  <c r="HG25" i="20"/>
  <c r="HF25" i="20"/>
  <c r="HE25" i="20"/>
  <c r="HD25" i="20"/>
  <c r="HC25" i="20"/>
  <c r="HB25" i="20"/>
  <c r="HA25" i="20"/>
  <c r="GU25" i="20"/>
  <c r="GT25" i="20"/>
  <c r="GS25" i="20"/>
  <c r="GR25" i="20"/>
  <c r="GQ25" i="20"/>
  <c r="GP25" i="20"/>
  <c r="GO25" i="20"/>
  <c r="GI25" i="20"/>
  <c r="GH25" i="20"/>
  <c r="GG25" i="20"/>
  <c r="GF25" i="20"/>
  <c r="GE25" i="20"/>
  <c r="GD25" i="20"/>
  <c r="GC25" i="20"/>
  <c r="FW25" i="20"/>
  <c r="FV25" i="20"/>
  <c r="FU25" i="20"/>
  <c r="FT25" i="20"/>
  <c r="FS25" i="20"/>
  <c r="FR25" i="20"/>
  <c r="FQ25" i="20"/>
  <c r="FK25" i="20"/>
  <c r="FJ25" i="20"/>
  <c r="FI25" i="20"/>
  <c r="FH25" i="20"/>
  <c r="FG25" i="20"/>
  <c r="FF25" i="20"/>
  <c r="FE25" i="20"/>
  <c r="EY25" i="20"/>
  <c r="EX25" i="20"/>
  <c r="EW25" i="20"/>
  <c r="EV25" i="20"/>
  <c r="EU25" i="20"/>
  <c r="ET25" i="20"/>
  <c r="ES25" i="20"/>
  <c r="EM25" i="20"/>
  <c r="EL25" i="20"/>
  <c r="EK25" i="20"/>
  <c r="EJ25" i="20"/>
  <c r="EI25" i="20"/>
  <c r="EH25" i="20"/>
  <c r="EG25" i="20"/>
  <c r="EA25" i="20"/>
  <c r="DZ25" i="20"/>
  <c r="DY25" i="20"/>
  <c r="DX25" i="20"/>
  <c r="DW25" i="20"/>
  <c r="DV25" i="20"/>
  <c r="DU25" i="20"/>
  <c r="DO25" i="20"/>
  <c r="DN25" i="20"/>
  <c r="DM25" i="20"/>
  <c r="DL25" i="20"/>
  <c r="DK25" i="20"/>
  <c r="DJ25" i="20"/>
  <c r="DI25" i="20"/>
  <c r="DC25" i="20"/>
  <c r="DB25" i="20"/>
  <c r="DA25" i="20"/>
  <c r="CZ25" i="20"/>
  <c r="CY25" i="20"/>
  <c r="CX25" i="20"/>
  <c r="CW25" i="20"/>
  <c r="CQ25" i="20"/>
  <c r="CP25" i="20"/>
  <c r="CO25" i="20"/>
  <c r="CN25" i="20"/>
  <c r="CM25" i="20"/>
  <c r="CL25" i="20"/>
  <c r="CK25" i="20"/>
  <c r="CE25" i="20"/>
  <c r="CD25" i="20"/>
  <c r="CC25" i="20"/>
  <c r="CB25" i="20"/>
  <c r="CA25" i="20"/>
  <c r="BZ25" i="20"/>
  <c r="BY25" i="20"/>
  <c r="BS25" i="20"/>
  <c r="BR25" i="20"/>
  <c r="BQ25" i="20"/>
  <c r="BP25" i="20"/>
  <c r="BO25" i="20"/>
  <c r="BN25" i="20"/>
  <c r="BM25" i="20"/>
  <c r="BG25" i="20"/>
  <c r="BF25" i="20"/>
  <c r="BE25" i="20"/>
  <c r="BD25" i="20"/>
  <c r="BC25" i="20"/>
  <c r="BB25" i="20"/>
  <c r="BA25" i="20"/>
  <c r="AU25" i="20"/>
  <c r="AT25" i="20"/>
  <c r="AS25" i="20"/>
  <c r="AR25" i="20"/>
  <c r="AQ25" i="20"/>
  <c r="AP25" i="20"/>
  <c r="AO25" i="20"/>
  <c r="AI25" i="20"/>
  <c r="AH25" i="20"/>
  <c r="AG25" i="20"/>
  <c r="AF25" i="20"/>
  <c r="AE25" i="20"/>
  <c r="AD25" i="20"/>
  <c r="AC25" i="20"/>
  <c r="W25" i="20"/>
  <c r="V25" i="20"/>
  <c r="U25" i="20"/>
  <c r="T25" i="20"/>
  <c r="S25" i="20"/>
  <c r="R25" i="20"/>
  <c r="Q25" i="20"/>
  <c r="J25" i="20"/>
  <c r="I25" i="20"/>
  <c r="H25" i="20"/>
  <c r="G25" i="20"/>
  <c r="F25" i="20"/>
  <c r="E25" i="20"/>
  <c r="D25" i="20"/>
  <c r="F102" i="12"/>
  <c r="E102" i="12"/>
  <c r="D102" i="12"/>
  <c r="F100" i="12"/>
  <c r="E100" i="12"/>
  <c r="D100" i="12"/>
  <c r="F90" i="12"/>
  <c r="E90" i="12"/>
  <c r="D90" i="12"/>
  <c r="F85" i="12"/>
  <c r="E85" i="12"/>
  <c r="D85" i="12"/>
  <c r="F80" i="12"/>
  <c r="E80" i="12"/>
  <c r="D80" i="12"/>
  <c r="F75" i="12"/>
  <c r="E75" i="12"/>
  <c r="D75" i="12"/>
  <c r="F70" i="12"/>
  <c r="E70" i="12"/>
  <c r="D70" i="12"/>
  <c r="F65" i="12"/>
  <c r="E65" i="12"/>
  <c r="D65" i="12"/>
  <c r="F60" i="12"/>
  <c r="E60" i="12"/>
  <c r="D60" i="12"/>
  <c r="F55" i="12"/>
  <c r="E55" i="12"/>
  <c r="D55" i="12"/>
  <c r="F50" i="12"/>
  <c r="E50" i="12"/>
  <c r="D50" i="12"/>
  <c r="F45" i="12"/>
  <c r="E45" i="12"/>
  <c r="D45" i="12"/>
  <c r="F40" i="12"/>
  <c r="E40" i="12"/>
  <c r="D40" i="12"/>
  <c r="F35" i="12"/>
  <c r="E35" i="12"/>
  <c r="D35" i="12"/>
  <c r="F30" i="12"/>
  <c r="E30" i="12"/>
  <c r="D30" i="12"/>
  <c r="F25" i="12"/>
  <c r="E25" i="12"/>
  <c r="D25" i="12"/>
  <c r="F20" i="12"/>
  <c r="E20" i="12"/>
  <c r="D20" i="12"/>
  <c r="K15" i="12"/>
  <c r="F15" i="12"/>
  <c r="E15" i="12"/>
  <c r="D15" i="12"/>
  <c r="K14" i="12"/>
  <c r="K13" i="12"/>
  <c r="K12" i="12"/>
  <c r="K10" i="12"/>
  <c r="F10" i="12"/>
  <c r="E10" i="12"/>
  <c r="D10" i="12"/>
  <c r="K9" i="12"/>
  <c r="K8" i="12"/>
  <c r="K7" i="12"/>
  <c r="K6" i="12"/>
  <c r="P5" i="12"/>
  <c r="M5" i="12" s="1"/>
  <c r="O5" i="12"/>
  <c r="F5" i="12"/>
  <c r="E5" i="12"/>
  <c r="D5" i="12"/>
  <c r="GE50" i="14"/>
  <c r="BM50" i="14"/>
  <c r="GO49" i="14"/>
  <c r="GE49" i="14"/>
  <c r="EA49" i="14"/>
  <c r="DZ49" i="14"/>
  <c r="DQ49" i="14"/>
  <c r="BW49" i="14"/>
  <c r="BM49" i="14"/>
  <c r="BC49" i="14"/>
  <c r="GO48" i="14"/>
  <c r="GN48" i="14"/>
  <c r="GE48" i="14"/>
  <c r="EK48" i="14"/>
  <c r="EB48" i="14"/>
  <c r="CT48" i="14"/>
  <c r="CS48" i="14"/>
  <c r="BB48" i="14"/>
  <c r="BA48" i="14"/>
  <c r="AR48" i="14"/>
  <c r="GP47" i="14"/>
  <c r="FH47" i="14"/>
  <c r="FG47" i="14"/>
  <c r="DP47" i="14"/>
  <c r="DO47" i="14"/>
  <c r="DF47" i="14"/>
  <c r="DF50" i="14" s="1"/>
  <c r="CI47" i="14"/>
  <c r="CI50" i="14" s="1"/>
  <c r="BW47" i="14"/>
  <c r="BN47" i="14"/>
  <c r="BN50" i="14" s="1"/>
  <c r="AQ47" i="14"/>
  <c r="AF47" i="14"/>
  <c r="AE47" i="14"/>
  <c r="GP44" i="14"/>
  <c r="GO44" i="14"/>
  <c r="GN44" i="14"/>
  <c r="GE44" i="14"/>
  <c r="GD44" i="14"/>
  <c r="GC44" i="14"/>
  <c r="FT44" i="14"/>
  <c r="FS44" i="14"/>
  <c r="FR44" i="14"/>
  <c r="FI44" i="14"/>
  <c r="FH44" i="14"/>
  <c r="FG44" i="14"/>
  <c r="EX44" i="14"/>
  <c r="EW44" i="14"/>
  <c r="EV44" i="14"/>
  <c r="EM44" i="14"/>
  <c r="EL44" i="14"/>
  <c r="EK44" i="14"/>
  <c r="EB44" i="14"/>
  <c r="EA44" i="14"/>
  <c r="DZ44" i="14"/>
  <c r="DQ44" i="14"/>
  <c r="DP44" i="14"/>
  <c r="DO44" i="14"/>
  <c r="DF44" i="14"/>
  <c r="DE44" i="14"/>
  <c r="DD44" i="14"/>
  <c r="CU44" i="14"/>
  <c r="CT44" i="14"/>
  <c r="CS44" i="14"/>
  <c r="CJ44" i="14"/>
  <c r="CI44" i="14"/>
  <c r="CH44" i="14"/>
  <c r="BY44" i="14"/>
  <c r="BX44" i="14"/>
  <c r="BW44" i="14"/>
  <c r="BN44" i="14"/>
  <c r="BM44" i="14"/>
  <c r="BL44" i="14"/>
  <c r="BC44" i="14"/>
  <c r="BB44" i="14"/>
  <c r="BA44" i="14"/>
  <c r="AR44" i="14"/>
  <c r="AQ44" i="14"/>
  <c r="AP44" i="14"/>
  <c r="AG44" i="14"/>
  <c r="AF44" i="14"/>
  <c r="AE44" i="14"/>
  <c r="V44" i="14"/>
  <c r="U44" i="14"/>
  <c r="T44" i="14"/>
  <c r="EM26" i="14"/>
  <c r="DW26" i="14"/>
  <c r="BS26" i="14"/>
  <c r="GP22" i="14"/>
  <c r="GP49" i="14" s="1"/>
  <c r="GO22" i="14"/>
  <c r="GN22" i="14"/>
  <c r="GN49" i="14" s="1"/>
  <c r="GM22" i="14"/>
  <c r="GL22" i="14"/>
  <c r="GK22" i="14"/>
  <c r="GJ22" i="14"/>
  <c r="GE22" i="14"/>
  <c r="GD22" i="14"/>
  <c r="GD49" i="14" s="1"/>
  <c r="GC22" i="14"/>
  <c r="GC49" i="14" s="1"/>
  <c r="GB22" i="14"/>
  <c r="GA22" i="14"/>
  <c r="FZ22" i="14"/>
  <c r="FY22" i="14"/>
  <c r="FT22" i="14"/>
  <c r="FT49" i="14" s="1"/>
  <c r="FS22" i="14"/>
  <c r="FS49" i="14" s="1"/>
  <c r="FR22" i="14"/>
  <c r="FR49" i="14" s="1"/>
  <c r="FQ22" i="14"/>
  <c r="FP22" i="14"/>
  <c r="FO22" i="14"/>
  <c r="FN22" i="14"/>
  <c r="FI22" i="14"/>
  <c r="FI49" i="14" s="1"/>
  <c r="FH22" i="14"/>
  <c r="FH49" i="14" s="1"/>
  <c r="FG22" i="14"/>
  <c r="FG49" i="14" s="1"/>
  <c r="FF22" i="14"/>
  <c r="FE22" i="14"/>
  <c r="FD22" i="14"/>
  <c r="FC22" i="14"/>
  <c r="EX22" i="14"/>
  <c r="EX49" i="14" s="1"/>
  <c r="EW22" i="14"/>
  <c r="EW49" i="14" s="1"/>
  <c r="EV22" i="14"/>
  <c r="EV49" i="14" s="1"/>
  <c r="EU22" i="14"/>
  <c r="ET22" i="14"/>
  <c r="ES22" i="14"/>
  <c r="ER22" i="14"/>
  <c r="EM22" i="14"/>
  <c r="EM49" i="14" s="1"/>
  <c r="EL22" i="14"/>
  <c r="EL49" i="14" s="1"/>
  <c r="EK22" i="14"/>
  <c r="EK49" i="14" s="1"/>
  <c r="EJ22" i="14"/>
  <c r="EI22" i="14"/>
  <c r="EH22" i="14"/>
  <c r="EG22" i="14"/>
  <c r="EB22" i="14"/>
  <c r="EB49" i="14" s="1"/>
  <c r="EA22" i="14"/>
  <c r="DZ22" i="14"/>
  <c r="DY22" i="14"/>
  <c r="DX22" i="14"/>
  <c r="DW22" i="14"/>
  <c r="DV22" i="14"/>
  <c r="DQ22" i="14"/>
  <c r="DP22" i="14"/>
  <c r="DP49" i="14" s="1"/>
  <c r="DO22" i="14"/>
  <c r="DO49" i="14" s="1"/>
  <c r="DN22" i="14"/>
  <c r="DM22" i="14"/>
  <c r="DL22" i="14"/>
  <c r="DK22" i="14"/>
  <c r="DF22" i="14"/>
  <c r="DF49" i="14" s="1"/>
  <c r="DE22" i="14"/>
  <c r="DE49" i="14" s="1"/>
  <c r="DD22" i="14"/>
  <c r="DD49" i="14" s="1"/>
  <c r="DC22" i="14"/>
  <c r="DB22" i="14"/>
  <c r="DA22" i="14"/>
  <c r="CZ22" i="14"/>
  <c r="CU22" i="14"/>
  <c r="CU49" i="14" s="1"/>
  <c r="CT22" i="14"/>
  <c r="CT49" i="14" s="1"/>
  <c r="CS22" i="14"/>
  <c r="CS49" i="14" s="1"/>
  <c r="CR22" i="14"/>
  <c r="CQ22" i="14"/>
  <c r="CP22" i="14"/>
  <c r="CO22" i="14"/>
  <c r="CJ22" i="14"/>
  <c r="CJ49" i="14" s="1"/>
  <c r="CI22" i="14"/>
  <c r="CI49" i="14" s="1"/>
  <c r="CH22" i="14"/>
  <c r="CH49" i="14" s="1"/>
  <c r="CG22" i="14"/>
  <c r="CF22" i="14"/>
  <c r="CE22" i="14"/>
  <c r="CD22" i="14"/>
  <c r="BY22" i="14"/>
  <c r="BY49" i="14" s="1"/>
  <c r="BX22" i="14"/>
  <c r="BX49" i="14" s="1"/>
  <c r="BW22" i="14"/>
  <c r="BT22" i="14"/>
  <c r="BS22" i="14"/>
  <c r="BN22" i="14"/>
  <c r="BN49" i="14" s="1"/>
  <c r="BM22" i="14"/>
  <c r="BL22" i="14"/>
  <c r="BL49" i="14" s="1"/>
  <c r="BK22" i="14"/>
  <c r="BJ22" i="14"/>
  <c r="BI22" i="14"/>
  <c r="BH22" i="14"/>
  <c r="BC22" i="14"/>
  <c r="BB22" i="14"/>
  <c r="BB49" i="14" s="1"/>
  <c r="BA22" i="14"/>
  <c r="BA49" i="14" s="1"/>
  <c r="AZ22" i="14"/>
  <c r="AY22" i="14"/>
  <c r="AX22" i="14"/>
  <c r="AW22" i="14"/>
  <c r="AR22" i="14"/>
  <c r="AR49" i="14" s="1"/>
  <c r="AQ22" i="14"/>
  <c r="AQ49" i="14" s="1"/>
  <c r="AP22" i="14"/>
  <c r="AP49" i="14" s="1"/>
  <c r="AO22" i="14"/>
  <c r="AN22" i="14"/>
  <c r="AM22" i="14"/>
  <c r="AL22" i="14"/>
  <c r="AG22" i="14"/>
  <c r="AG49" i="14" s="1"/>
  <c r="AF22" i="14"/>
  <c r="AF49" i="14" s="1"/>
  <c r="AE22" i="14"/>
  <c r="AE49" i="14" s="1"/>
  <c r="AD22" i="14"/>
  <c r="AC22" i="14"/>
  <c r="AB22" i="14"/>
  <c r="AA22" i="14"/>
  <c r="V22" i="14"/>
  <c r="V49" i="14" s="1"/>
  <c r="U22" i="14"/>
  <c r="U49" i="14" s="1"/>
  <c r="T22" i="14"/>
  <c r="T49" i="14" s="1"/>
  <c r="S22" i="14"/>
  <c r="R22" i="14"/>
  <c r="Q22" i="14"/>
  <c r="P22" i="14"/>
  <c r="J22" i="14"/>
  <c r="I22" i="14"/>
  <c r="H22" i="14"/>
  <c r="G22" i="14"/>
  <c r="F22" i="14"/>
  <c r="E22" i="14"/>
  <c r="D22" i="14"/>
  <c r="GP16" i="14"/>
  <c r="GP48" i="14" s="1"/>
  <c r="GO16" i="14"/>
  <c r="GN16" i="14"/>
  <c r="GM16" i="14"/>
  <c r="GL16" i="14"/>
  <c r="GK16" i="14"/>
  <c r="GJ16" i="14"/>
  <c r="GE16" i="14"/>
  <c r="GE26" i="14" s="1"/>
  <c r="GD16" i="14"/>
  <c r="GD48" i="14" s="1"/>
  <c r="GC16" i="14"/>
  <c r="GC48" i="14" s="1"/>
  <c r="GB16" i="14"/>
  <c r="GA16" i="14"/>
  <c r="FZ16" i="14"/>
  <c r="FZ26" i="14" s="1"/>
  <c r="FY16" i="14"/>
  <c r="FT16" i="14"/>
  <c r="FT48" i="14" s="1"/>
  <c r="FS16" i="14"/>
  <c r="FS48" i="14" s="1"/>
  <c r="FR16" i="14"/>
  <c r="FR48" i="14" s="1"/>
  <c r="FQ16" i="14"/>
  <c r="FP16" i="14"/>
  <c r="FO16" i="14"/>
  <c r="FO26" i="14" s="1"/>
  <c r="FN16" i="14"/>
  <c r="FI16" i="14"/>
  <c r="FI48" i="14" s="1"/>
  <c r="FH16" i="14"/>
  <c r="FH48" i="14" s="1"/>
  <c r="FG16" i="14"/>
  <c r="FG48" i="14" s="1"/>
  <c r="FF16" i="14"/>
  <c r="FF26" i="14" s="1"/>
  <c r="FE16" i="14"/>
  <c r="FD16" i="14"/>
  <c r="FC16" i="14"/>
  <c r="EX16" i="14"/>
  <c r="EX48" i="14" s="1"/>
  <c r="EW16" i="14"/>
  <c r="EW48" i="14" s="1"/>
  <c r="EV16" i="14"/>
  <c r="EV48" i="14" s="1"/>
  <c r="EU16" i="14"/>
  <c r="EU26" i="14" s="1"/>
  <c r="ET16" i="14"/>
  <c r="ES16" i="14"/>
  <c r="ER16" i="14"/>
  <c r="ER26" i="14" s="1"/>
  <c r="EM16" i="14"/>
  <c r="EM48" i="14" s="1"/>
  <c r="EL16" i="14"/>
  <c r="EL48" i="14" s="1"/>
  <c r="EK16" i="14"/>
  <c r="EJ16" i="14"/>
  <c r="EI16" i="14"/>
  <c r="EH16" i="14"/>
  <c r="EG16" i="14"/>
  <c r="EB16" i="14"/>
  <c r="EA16" i="14"/>
  <c r="EA48" i="14" s="1"/>
  <c r="EA50" i="14" s="1"/>
  <c r="DZ16" i="14"/>
  <c r="DZ48" i="14" s="1"/>
  <c r="DY16" i="14"/>
  <c r="DX16" i="14"/>
  <c r="DW16" i="14"/>
  <c r="DV16" i="14"/>
  <c r="DV26" i="14" s="1"/>
  <c r="DQ16" i="14"/>
  <c r="DQ48" i="14" s="1"/>
  <c r="DP16" i="14"/>
  <c r="DP48" i="14" s="1"/>
  <c r="DO16" i="14"/>
  <c r="DO48" i="14" s="1"/>
  <c r="DN16" i="14"/>
  <c r="DM16" i="14"/>
  <c r="DL16" i="14"/>
  <c r="DK16" i="14"/>
  <c r="DK26" i="14" s="1"/>
  <c r="DF16" i="14"/>
  <c r="DF48" i="14" s="1"/>
  <c r="DE16" i="14"/>
  <c r="DE48" i="14" s="1"/>
  <c r="DD16" i="14"/>
  <c r="DD48" i="14" s="1"/>
  <c r="DC16" i="14"/>
  <c r="DC26" i="14" s="1"/>
  <c r="DB16" i="14"/>
  <c r="DB26" i="14" s="1"/>
  <c r="DA16" i="14"/>
  <c r="CZ16" i="14"/>
  <c r="CU16" i="14"/>
  <c r="CU48" i="14" s="1"/>
  <c r="CT16" i="14"/>
  <c r="CS16" i="14"/>
  <c r="CR16" i="14"/>
  <c r="CQ16" i="14"/>
  <c r="CQ26" i="14" s="1"/>
  <c r="CP16" i="14"/>
  <c r="CO16" i="14"/>
  <c r="CJ16" i="14"/>
  <c r="CJ26" i="14" s="1"/>
  <c r="CI16" i="14"/>
  <c r="CI48" i="14" s="1"/>
  <c r="CH16" i="14"/>
  <c r="CH48" i="14" s="1"/>
  <c r="CG16" i="14"/>
  <c r="CF16" i="14"/>
  <c r="CE16" i="14"/>
  <c r="CD16" i="14"/>
  <c r="BY16" i="14"/>
  <c r="BY48" i="14" s="1"/>
  <c r="BX16" i="14"/>
  <c r="BX48" i="14" s="1"/>
  <c r="BW16" i="14"/>
  <c r="BW48" i="14" s="1"/>
  <c r="BV16" i="14"/>
  <c r="BU16" i="14"/>
  <c r="BT16" i="14"/>
  <c r="BT26" i="14" s="1"/>
  <c r="BS16" i="14"/>
  <c r="BN16" i="14"/>
  <c r="BN48" i="14" s="1"/>
  <c r="BM16" i="14"/>
  <c r="BM48" i="14" s="1"/>
  <c r="BL16" i="14"/>
  <c r="BL48" i="14" s="1"/>
  <c r="BK16" i="14"/>
  <c r="BJ16" i="14"/>
  <c r="BI16" i="14"/>
  <c r="BH16" i="14"/>
  <c r="BC16" i="14"/>
  <c r="BC26" i="14" s="1"/>
  <c r="BB16" i="14"/>
  <c r="BA16" i="14"/>
  <c r="AZ16" i="14"/>
  <c r="AY16" i="14"/>
  <c r="AX16" i="14"/>
  <c r="AX26" i="14" s="1"/>
  <c r="AW16" i="14"/>
  <c r="AR16" i="14"/>
  <c r="AQ16" i="14"/>
  <c r="AQ48" i="14" s="1"/>
  <c r="AP16" i="14"/>
  <c r="AP48" i="14" s="1"/>
  <c r="AO16" i="14"/>
  <c r="AN16" i="14"/>
  <c r="AM16" i="14"/>
  <c r="AM26" i="14" s="1"/>
  <c r="AL16" i="14"/>
  <c r="AG16" i="14"/>
  <c r="AG48" i="14" s="1"/>
  <c r="AF16" i="14"/>
  <c r="AF48" i="14" s="1"/>
  <c r="AE16" i="14"/>
  <c r="AE48" i="14" s="1"/>
  <c r="AD16" i="14"/>
  <c r="AD26" i="14" s="1"/>
  <c r="AC16" i="14"/>
  <c r="AB16" i="14"/>
  <c r="AA16" i="14"/>
  <c r="V16" i="14"/>
  <c r="V48" i="14" s="1"/>
  <c r="U16" i="14"/>
  <c r="U48" i="14" s="1"/>
  <c r="T16" i="14"/>
  <c r="T48" i="14" s="1"/>
  <c r="S16" i="14"/>
  <c r="R16" i="14"/>
  <c r="Q16" i="14"/>
  <c r="P16" i="14"/>
  <c r="P26" i="14" s="1"/>
  <c r="J16" i="14"/>
  <c r="J26" i="14" s="1"/>
  <c r="I16" i="14"/>
  <c r="I26" i="14" s="1"/>
  <c r="H16" i="14"/>
  <c r="G16" i="14"/>
  <c r="F16" i="14"/>
  <c r="E16" i="14"/>
  <c r="D16" i="14"/>
  <c r="GP13" i="14"/>
  <c r="GO13" i="14"/>
  <c r="GO47" i="14" s="1"/>
  <c r="GO50" i="14" s="1"/>
  <c r="GN13" i="14"/>
  <c r="GN47" i="14" s="1"/>
  <c r="GN50" i="14" s="1"/>
  <c r="GM13" i="14"/>
  <c r="GM26" i="14" s="1"/>
  <c r="GL13" i="14"/>
  <c r="GL26" i="14" s="1"/>
  <c r="GK13" i="14"/>
  <c r="GK26" i="14" s="1"/>
  <c r="GJ13" i="14"/>
  <c r="GJ26" i="14" s="1"/>
  <c r="GE13" i="14"/>
  <c r="GE47" i="14" s="1"/>
  <c r="GD13" i="14"/>
  <c r="GD47" i="14" s="1"/>
  <c r="GC13" i="14"/>
  <c r="GC47" i="14" s="1"/>
  <c r="GB13" i="14"/>
  <c r="GA13" i="14"/>
  <c r="FZ13" i="14"/>
  <c r="FY13" i="14"/>
  <c r="FY26" i="14" s="1"/>
  <c r="FT13" i="14"/>
  <c r="FT26" i="14" s="1"/>
  <c r="FS13" i="14"/>
  <c r="FS26" i="14" s="1"/>
  <c r="FR13" i="14"/>
  <c r="FQ13" i="14"/>
  <c r="FQ26" i="14" s="1"/>
  <c r="FP13" i="14"/>
  <c r="FP26" i="14" s="1"/>
  <c r="FO13" i="14"/>
  <c r="FN13" i="14"/>
  <c r="FN26" i="14" s="1"/>
  <c r="FI13" i="14"/>
  <c r="FI47" i="14" s="1"/>
  <c r="FH13" i="14"/>
  <c r="FG13" i="14"/>
  <c r="FF13" i="14"/>
  <c r="FE13" i="14"/>
  <c r="FE26" i="14" s="1"/>
  <c r="FD13" i="14"/>
  <c r="FD26" i="14" s="1"/>
  <c r="FC13" i="14"/>
  <c r="FC26" i="14" s="1"/>
  <c r="EX13" i="14"/>
  <c r="EX26" i="14" s="1"/>
  <c r="EW13" i="14"/>
  <c r="EV13" i="14"/>
  <c r="EU13" i="14"/>
  <c r="ET13" i="14"/>
  <c r="ET26" i="14" s="1"/>
  <c r="ES13" i="14"/>
  <c r="ES26" i="14" s="1"/>
  <c r="ER13" i="14"/>
  <c r="EM13" i="14"/>
  <c r="EM47" i="14" s="1"/>
  <c r="EL13" i="14"/>
  <c r="EL47" i="14" s="1"/>
  <c r="EK13" i="14"/>
  <c r="EK26" i="14" s="1"/>
  <c r="EJ13" i="14"/>
  <c r="EJ26" i="14" s="1"/>
  <c r="EI13" i="14"/>
  <c r="EI26" i="14" s="1"/>
  <c r="EH13" i="14"/>
  <c r="EH26" i="14" s="1"/>
  <c r="EG13" i="14"/>
  <c r="EG26" i="14" s="1"/>
  <c r="EB13" i="14"/>
  <c r="EA13" i="14"/>
  <c r="EA47" i="14" s="1"/>
  <c r="DZ13" i="14"/>
  <c r="DZ47" i="14" s="1"/>
  <c r="DY13" i="14"/>
  <c r="DY26" i="14" s="1"/>
  <c r="DX13" i="14"/>
  <c r="DW13" i="14"/>
  <c r="DV13" i="14"/>
  <c r="DQ13" i="14"/>
  <c r="DQ26" i="14" s="1"/>
  <c r="DP13" i="14"/>
  <c r="DP26" i="14" s="1"/>
  <c r="DO13" i="14"/>
  <c r="DO26" i="14" s="1"/>
  <c r="DN13" i="14"/>
  <c r="DN26" i="14" s="1"/>
  <c r="DM13" i="14"/>
  <c r="DM26" i="14" s="1"/>
  <c r="DL13" i="14"/>
  <c r="DL26" i="14" s="1"/>
  <c r="DK13" i="14"/>
  <c r="DF13" i="14"/>
  <c r="DF26" i="14" s="1"/>
  <c r="DE13" i="14"/>
  <c r="DE47" i="14" s="1"/>
  <c r="DD13" i="14"/>
  <c r="DD47" i="14" s="1"/>
  <c r="DC13" i="14"/>
  <c r="DB13" i="14"/>
  <c r="DA13" i="14"/>
  <c r="DA26" i="14" s="1"/>
  <c r="CZ13" i="14"/>
  <c r="CZ26" i="14" s="1"/>
  <c r="CU13" i="14"/>
  <c r="CU47" i="14" s="1"/>
  <c r="CU50" i="14" s="1"/>
  <c r="CT13" i="14"/>
  <c r="CS13" i="14"/>
  <c r="CR13" i="14"/>
  <c r="CR26" i="14" s="1"/>
  <c r="CQ13" i="14"/>
  <c r="CP13" i="14"/>
  <c r="CP26" i="14" s="1"/>
  <c r="CO13" i="14"/>
  <c r="CO26" i="14" s="1"/>
  <c r="CJ13" i="14"/>
  <c r="CJ47" i="14" s="1"/>
  <c r="CI13" i="14"/>
  <c r="CH13" i="14"/>
  <c r="CH47" i="14" s="1"/>
  <c r="CH50" i="14" s="1"/>
  <c r="CG13" i="14"/>
  <c r="CG26" i="14" s="1"/>
  <c r="CF13" i="14"/>
  <c r="CF26" i="14" s="1"/>
  <c r="CE13" i="14"/>
  <c r="CE26" i="14" s="1"/>
  <c r="CD13" i="14"/>
  <c r="CD26" i="14" s="1"/>
  <c r="BY13" i="14"/>
  <c r="BX13" i="14"/>
  <c r="BX26" i="14" s="1"/>
  <c r="BW13" i="14"/>
  <c r="BV13" i="14"/>
  <c r="BV26" i="14" s="1"/>
  <c r="BU13" i="14"/>
  <c r="BU26" i="14" s="1"/>
  <c r="BT13" i="14"/>
  <c r="BS13" i="14"/>
  <c r="BN13" i="14"/>
  <c r="BM13" i="14"/>
  <c r="BM47" i="14" s="1"/>
  <c r="BL13" i="14"/>
  <c r="BL47" i="14" s="1"/>
  <c r="BL50" i="14" s="1"/>
  <c r="BK13" i="14"/>
  <c r="BK26" i="14" s="1"/>
  <c r="BJ13" i="14"/>
  <c r="BJ26" i="14" s="1"/>
  <c r="BI13" i="14"/>
  <c r="BI26" i="14" s="1"/>
  <c r="BH13" i="14"/>
  <c r="BH26" i="14" s="1"/>
  <c r="BC13" i="14"/>
  <c r="BC47" i="14" s="1"/>
  <c r="BB13" i="14"/>
  <c r="BB47" i="14" s="1"/>
  <c r="BA13" i="14"/>
  <c r="BA47" i="14" s="1"/>
  <c r="BA50" i="14" s="1"/>
  <c r="AZ13" i="14"/>
  <c r="AY13" i="14"/>
  <c r="AY26" i="14" s="1"/>
  <c r="AX13" i="14"/>
  <c r="AW13" i="14"/>
  <c r="AW26" i="14" s="1"/>
  <c r="AR13" i="14"/>
  <c r="AR26" i="14" s="1"/>
  <c r="AQ13" i="14"/>
  <c r="AQ26" i="14" s="1"/>
  <c r="AP13" i="14"/>
  <c r="AO13" i="14"/>
  <c r="AO26" i="14" s="1"/>
  <c r="AN13" i="14"/>
  <c r="AN26" i="14" s="1"/>
  <c r="AM13" i="14"/>
  <c r="AL13" i="14"/>
  <c r="AL26" i="14" s="1"/>
  <c r="AG13" i="14"/>
  <c r="AG47" i="14" s="1"/>
  <c r="AF13" i="14"/>
  <c r="AE13" i="14"/>
  <c r="AD13" i="14"/>
  <c r="AC13" i="14"/>
  <c r="AC26" i="14" s="1"/>
  <c r="AB13" i="14"/>
  <c r="AB26" i="14" s="1"/>
  <c r="AA13" i="14"/>
  <c r="AA26" i="14" s="1"/>
  <c r="V13" i="14"/>
  <c r="V26" i="14" s="1"/>
  <c r="U13" i="14"/>
  <c r="T13" i="14"/>
  <c r="S13" i="14"/>
  <c r="R13" i="14"/>
  <c r="R26" i="14" s="1"/>
  <c r="Q13" i="14"/>
  <c r="Q26" i="14" s="1"/>
  <c r="P13" i="14"/>
  <c r="J13" i="14"/>
  <c r="I13" i="14"/>
  <c r="H13" i="14"/>
  <c r="H26" i="14" s="1"/>
  <c r="G13" i="14"/>
  <c r="G26" i="14" s="1"/>
  <c r="F13" i="14"/>
  <c r="F26" i="14" s="1"/>
  <c r="E13" i="14"/>
  <c r="E26" i="14" s="1"/>
  <c r="D13" i="14"/>
  <c r="D26" i="14" s="1"/>
  <c r="G11" i="14"/>
  <c r="G10" i="20" s="1"/>
  <c r="J1" i="20" s="1"/>
  <c r="GC10" i="20" s="1"/>
  <c r="F11" i="14"/>
  <c r="F10" i="20" s="1"/>
  <c r="E11" i="14"/>
  <c r="E10" i="20" s="1"/>
  <c r="D11" i="14"/>
  <c r="D10" i="20" s="1"/>
  <c r="BF77" i="55"/>
  <c r="BE77" i="55"/>
  <c r="BD77" i="55"/>
  <c r="BC77" i="55"/>
  <c r="BB77" i="55"/>
  <c r="BA77" i="55"/>
  <c r="AZ77" i="55"/>
  <c r="AY77" i="55"/>
  <c r="AX77" i="55"/>
  <c r="AW77" i="55"/>
  <c r="AV77" i="55"/>
  <c r="AU77" i="55"/>
  <c r="AT77" i="55"/>
  <c r="AS77" i="55"/>
  <c r="AR77" i="55"/>
  <c r="AQ77" i="55"/>
  <c r="AP77" i="55"/>
  <c r="AO77" i="55"/>
  <c r="AN77" i="55"/>
  <c r="AM77" i="55"/>
  <c r="AL77" i="55"/>
  <c r="AK77" i="55"/>
  <c r="AJ77" i="55"/>
  <c r="AI77" i="55"/>
  <c r="AH77" i="55"/>
  <c r="AG77" i="55"/>
  <c r="AF77" i="55"/>
  <c r="AE77" i="55"/>
  <c r="AD77" i="55"/>
  <c r="AC77" i="55"/>
  <c r="AB77" i="55"/>
  <c r="AA77" i="55"/>
  <c r="Z77" i="55"/>
  <c r="Y77" i="55"/>
  <c r="X77" i="55"/>
  <c r="W77" i="55"/>
  <c r="V77" i="55"/>
  <c r="U77" i="55"/>
  <c r="T77" i="55"/>
  <c r="S77" i="55"/>
  <c r="R77" i="55"/>
  <c r="Q77" i="55"/>
  <c r="P77" i="55"/>
  <c r="O77" i="55"/>
  <c r="N77" i="55"/>
  <c r="M77" i="55"/>
  <c r="L77" i="55"/>
  <c r="K77" i="55"/>
  <c r="J77" i="55"/>
  <c r="I77" i="55"/>
  <c r="H77" i="55"/>
  <c r="G77" i="55"/>
  <c r="F77" i="55"/>
  <c r="E77" i="55"/>
  <c r="D77" i="55"/>
  <c r="E57" i="55"/>
  <c r="BF51" i="55"/>
  <c r="BE51" i="55"/>
  <c r="BD51" i="55"/>
  <c r="BC51" i="55"/>
  <c r="BB51" i="55"/>
  <c r="BA51" i="55"/>
  <c r="AZ51" i="55"/>
  <c r="AY51" i="55"/>
  <c r="AX51" i="55"/>
  <c r="AW51" i="55"/>
  <c r="AV51" i="55"/>
  <c r="AU51" i="55"/>
  <c r="AT51" i="55"/>
  <c r="AS51" i="55"/>
  <c r="AR51" i="55"/>
  <c r="AQ51" i="55"/>
  <c r="AP51" i="55"/>
  <c r="AO51" i="55"/>
  <c r="AN51" i="55"/>
  <c r="AM51" i="55"/>
  <c r="AL51" i="55"/>
  <c r="AK51" i="55"/>
  <c r="AJ51" i="55"/>
  <c r="AI51" i="55"/>
  <c r="AH51" i="55"/>
  <c r="AG51" i="55"/>
  <c r="AF51" i="55"/>
  <c r="AE51" i="55"/>
  <c r="AD51" i="55"/>
  <c r="AC51" i="55"/>
  <c r="AB51" i="55"/>
  <c r="AA51" i="55"/>
  <c r="Z51" i="55"/>
  <c r="Y51" i="55"/>
  <c r="X51" i="55"/>
  <c r="W51" i="55"/>
  <c r="V51" i="55"/>
  <c r="U51" i="55"/>
  <c r="T51" i="55"/>
  <c r="S51" i="55"/>
  <c r="R51" i="55"/>
  <c r="Q51" i="55"/>
  <c r="P51" i="55"/>
  <c r="O51" i="55"/>
  <c r="N51" i="55"/>
  <c r="M51" i="55"/>
  <c r="L51" i="55"/>
  <c r="K51" i="55"/>
  <c r="J51" i="55"/>
  <c r="I51" i="55"/>
  <c r="H51" i="55"/>
  <c r="G51" i="55"/>
  <c r="F51" i="55"/>
  <c r="E51" i="55"/>
  <c r="D51" i="55"/>
  <c r="E31" i="55"/>
  <c r="BF25" i="55"/>
  <c r="BE25" i="55"/>
  <c r="BD25" i="55"/>
  <c r="BC25" i="55"/>
  <c r="BB25" i="55"/>
  <c r="BA25" i="55"/>
  <c r="AZ25" i="55"/>
  <c r="AY25" i="55"/>
  <c r="AX25" i="55"/>
  <c r="AW25" i="55"/>
  <c r="AV25" i="55"/>
  <c r="AU25" i="55"/>
  <c r="AT25" i="55"/>
  <c r="AS25" i="55"/>
  <c r="AR25" i="55"/>
  <c r="AQ25" i="55"/>
  <c r="AP25" i="55"/>
  <c r="AO25" i="55"/>
  <c r="AN25" i="55"/>
  <c r="AM25" i="55"/>
  <c r="AL25" i="55"/>
  <c r="AK25" i="55"/>
  <c r="AJ25" i="55"/>
  <c r="AI25" i="55"/>
  <c r="AH25" i="55"/>
  <c r="AG25" i="55"/>
  <c r="AF25" i="55"/>
  <c r="AE25" i="55"/>
  <c r="AD25" i="55"/>
  <c r="AC25" i="55"/>
  <c r="AB25" i="55"/>
  <c r="AA25" i="55"/>
  <c r="Z25" i="55"/>
  <c r="Y25" i="55"/>
  <c r="X25" i="55"/>
  <c r="W25" i="55"/>
  <c r="V25" i="55"/>
  <c r="U25" i="55"/>
  <c r="T25" i="55"/>
  <c r="S25" i="55"/>
  <c r="R25" i="55"/>
  <c r="Q25" i="55"/>
  <c r="P25" i="55"/>
  <c r="O25" i="55"/>
  <c r="N25" i="55"/>
  <c r="M25" i="55"/>
  <c r="L25" i="55"/>
  <c r="K25" i="55"/>
  <c r="J25" i="55"/>
  <c r="I25" i="55"/>
  <c r="H25" i="55"/>
  <c r="G25" i="55"/>
  <c r="F25" i="55"/>
  <c r="E25" i="55"/>
  <c r="D25" i="55"/>
  <c r="J5" i="55"/>
  <c r="J31" i="55" s="1"/>
  <c r="J57" i="55" s="1"/>
  <c r="E5" i="55"/>
  <c r="B19" i="54"/>
  <c r="BF77" i="53"/>
  <c r="BE77" i="53"/>
  <c r="BD77" i="53"/>
  <c r="BC77" i="53"/>
  <c r="BB77" i="53"/>
  <c r="BA77" i="53"/>
  <c r="AZ77" i="53"/>
  <c r="AY77" i="53"/>
  <c r="AX77" i="53"/>
  <c r="AW77" i="53"/>
  <c r="AV77" i="53"/>
  <c r="AU77" i="53"/>
  <c r="AT77" i="53"/>
  <c r="AS77" i="53"/>
  <c r="AR77" i="53"/>
  <c r="AQ77" i="53"/>
  <c r="AP77" i="53"/>
  <c r="AO77" i="53"/>
  <c r="AN77" i="53"/>
  <c r="AM77" i="53"/>
  <c r="AL77" i="53"/>
  <c r="AK77" i="53"/>
  <c r="AJ77" i="53"/>
  <c r="AI77" i="53"/>
  <c r="AH77" i="53"/>
  <c r="AG77" i="53"/>
  <c r="AF77" i="53"/>
  <c r="AE77" i="53"/>
  <c r="AD77" i="53"/>
  <c r="AC77" i="53"/>
  <c r="AB77" i="53"/>
  <c r="AA77" i="53"/>
  <c r="Z77" i="53"/>
  <c r="Y77" i="53"/>
  <c r="X77" i="53"/>
  <c r="W77" i="53"/>
  <c r="V77" i="53"/>
  <c r="U77" i="53"/>
  <c r="T77" i="53"/>
  <c r="S77" i="53"/>
  <c r="R77" i="53"/>
  <c r="Q77" i="53"/>
  <c r="P77" i="53"/>
  <c r="O77" i="53"/>
  <c r="N77" i="53"/>
  <c r="M77" i="53"/>
  <c r="L77" i="53"/>
  <c r="K77" i="53"/>
  <c r="J77" i="53"/>
  <c r="I77" i="53"/>
  <c r="H77" i="53"/>
  <c r="G77" i="53"/>
  <c r="F77" i="53"/>
  <c r="E77" i="53"/>
  <c r="D77" i="53"/>
  <c r="BF51" i="53"/>
  <c r="BE51" i="53"/>
  <c r="BD51" i="53"/>
  <c r="BC51" i="53"/>
  <c r="BB51" i="53"/>
  <c r="BA51" i="53"/>
  <c r="AZ51" i="53"/>
  <c r="AY51" i="53"/>
  <c r="AX51" i="53"/>
  <c r="AW51" i="53"/>
  <c r="AV51" i="53"/>
  <c r="AU51" i="53"/>
  <c r="AT51" i="53"/>
  <c r="AS51" i="53"/>
  <c r="AR51" i="53"/>
  <c r="AQ51" i="53"/>
  <c r="AP51" i="53"/>
  <c r="AO51" i="53"/>
  <c r="AN51" i="53"/>
  <c r="AM51" i="53"/>
  <c r="AL51" i="53"/>
  <c r="AK51" i="53"/>
  <c r="AJ51" i="53"/>
  <c r="AI51" i="53"/>
  <c r="AH51" i="53"/>
  <c r="AG51" i="53"/>
  <c r="AF51" i="53"/>
  <c r="AE51" i="53"/>
  <c r="AD51" i="53"/>
  <c r="AC51" i="53"/>
  <c r="AB51" i="53"/>
  <c r="AA51" i="53"/>
  <c r="Z51" i="53"/>
  <c r="Y51" i="53"/>
  <c r="X51" i="53"/>
  <c r="W51" i="53"/>
  <c r="V51" i="53"/>
  <c r="U51" i="53"/>
  <c r="T51" i="53"/>
  <c r="S51" i="53"/>
  <c r="R51" i="53"/>
  <c r="Q51" i="53"/>
  <c r="P51" i="53"/>
  <c r="O51" i="53"/>
  <c r="N51" i="53"/>
  <c r="M51" i="53"/>
  <c r="L51" i="53"/>
  <c r="K51" i="53"/>
  <c r="J51" i="53"/>
  <c r="I51" i="53"/>
  <c r="H51" i="53"/>
  <c r="G51" i="53"/>
  <c r="F51" i="53"/>
  <c r="E51" i="53"/>
  <c r="D51" i="53"/>
  <c r="J31" i="53"/>
  <c r="J57" i="53" s="1"/>
  <c r="E31" i="53"/>
  <c r="E57" i="53" s="1"/>
  <c r="BF25" i="53"/>
  <c r="BE25" i="53"/>
  <c r="BD25" i="53"/>
  <c r="BC25" i="53"/>
  <c r="BB25" i="53"/>
  <c r="BA25" i="53"/>
  <c r="AZ25" i="53"/>
  <c r="AY25" i="53"/>
  <c r="AX25" i="53"/>
  <c r="AW25" i="53"/>
  <c r="AV25" i="53"/>
  <c r="AU25" i="53"/>
  <c r="AT25" i="53"/>
  <c r="AS25" i="53"/>
  <c r="AR25" i="53"/>
  <c r="AQ25" i="53"/>
  <c r="AP25" i="53"/>
  <c r="AO25" i="53"/>
  <c r="AN25" i="53"/>
  <c r="AM25" i="53"/>
  <c r="AL25" i="53"/>
  <c r="AK25" i="53"/>
  <c r="AJ25" i="53"/>
  <c r="AI25" i="53"/>
  <c r="AH25" i="53"/>
  <c r="AG25" i="53"/>
  <c r="AF25" i="53"/>
  <c r="AE25" i="53"/>
  <c r="AD25" i="53"/>
  <c r="AC25" i="53"/>
  <c r="AB25" i="53"/>
  <c r="AA25" i="53"/>
  <c r="Z25" i="53"/>
  <c r="Y25" i="53"/>
  <c r="X25" i="53"/>
  <c r="W25" i="53"/>
  <c r="V25" i="53"/>
  <c r="U25" i="53"/>
  <c r="T25" i="53"/>
  <c r="S25" i="53"/>
  <c r="R25" i="53"/>
  <c r="Q25" i="53"/>
  <c r="P25" i="53"/>
  <c r="O25" i="53"/>
  <c r="N25" i="53"/>
  <c r="M25" i="53"/>
  <c r="L25" i="53"/>
  <c r="K25" i="53"/>
  <c r="J25" i="53"/>
  <c r="I25" i="53"/>
  <c r="H25" i="53"/>
  <c r="G25" i="53"/>
  <c r="F25" i="53"/>
  <c r="E25" i="53"/>
  <c r="D25" i="53"/>
  <c r="J5" i="53"/>
  <c r="E5" i="53"/>
  <c r="B19" i="52"/>
  <c r="BF77" i="51"/>
  <c r="BE77" i="51"/>
  <c r="BD77" i="51"/>
  <c r="BC77" i="51"/>
  <c r="BB77" i="51"/>
  <c r="BA77" i="51"/>
  <c r="AZ77" i="51"/>
  <c r="AY77" i="51"/>
  <c r="AX77" i="51"/>
  <c r="AW77" i="51"/>
  <c r="AV77" i="51"/>
  <c r="AU77" i="51"/>
  <c r="AT77" i="51"/>
  <c r="AS77" i="51"/>
  <c r="AR77" i="51"/>
  <c r="AQ77" i="51"/>
  <c r="AP77" i="51"/>
  <c r="AO77" i="51"/>
  <c r="AN77" i="51"/>
  <c r="AM77" i="51"/>
  <c r="AL77" i="51"/>
  <c r="AK77" i="51"/>
  <c r="AJ77" i="51"/>
  <c r="AI77" i="51"/>
  <c r="AH77" i="51"/>
  <c r="AG77" i="51"/>
  <c r="AF77" i="51"/>
  <c r="AE77" i="51"/>
  <c r="AD77" i="51"/>
  <c r="AC77" i="51"/>
  <c r="AB77" i="51"/>
  <c r="AA77" i="51"/>
  <c r="Z77" i="51"/>
  <c r="Y77" i="51"/>
  <c r="X77" i="51"/>
  <c r="W77" i="51"/>
  <c r="V77" i="51"/>
  <c r="U77" i="51"/>
  <c r="T77" i="51"/>
  <c r="S77" i="51"/>
  <c r="R77" i="51"/>
  <c r="Q77" i="51"/>
  <c r="P77" i="51"/>
  <c r="O77" i="51"/>
  <c r="N77" i="51"/>
  <c r="M77" i="51"/>
  <c r="L77" i="51"/>
  <c r="K77" i="51"/>
  <c r="J77" i="51"/>
  <c r="I77" i="51"/>
  <c r="H77" i="51"/>
  <c r="G77" i="51"/>
  <c r="F77" i="51"/>
  <c r="E77" i="51"/>
  <c r="D77" i="51"/>
  <c r="BF51" i="51"/>
  <c r="BE51" i="51"/>
  <c r="BD51" i="51"/>
  <c r="BC51" i="51"/>
  <c r="BB51" i="51"/>
  <c r="BA51" i="51"/>
  <c r="AZ51" i="51"/>
  <c r="AY51" i="51"/>
  <c r="AX51" i="51"/>
  <c r="AW51" i="51"/>
  <c r="AV51" i="51"/>
  <c r="AU51" i="51"/>
  <c r="AT51" i="51"/>
  <c r="AS51" i="51"/>
  <c r="AR51" i="51"/>
  <c r="AQ51" i="51"/>
  <c r="AP51" i="51"/>
  <c r="AO51" i="51"/>
  <c r="AN51" i="51"/>
  <c r="AM51" i="51"/>
  <c r="AL51" i="51"/>
  <c r="AK51" i="51"/>
  <c r="AJ51" i="51"/>
  <c r="AI51" i="51"/>
  <c r="AH51" i="51"/>
  <c r="AG51" i="51"/>
  <c r="AF51" i="51"/>
  <c r="AE51" i="51"/>
  <c r="AD51" i="51"/>
  <c r="AC51" i="51"/>
  <c r="AB51" i="51"/>
  <c r="AA51" i="51"/>
  <c r="Z51" i="51"/>
  <c r="Y51" i="51"/>
  <c r="X51" i="51"/>
  <c r="W51" i="51"/>
  <c r="V51" i="51"/>
  <c r="U51" i="51"/>
  <c r="T51" i="51"/>
  <c r="S51" i="51"/>
  <c r="R51" i="51"/>
  <c r="Q51" i="51"/>
  <c r="P51" i="51"/>
  <c r="O51" i="51"/>
  <c r="N51" i="51"/>
  <c r="M51" i="51"/>
  <c r="L51" i="51"/>
  <c r="K51" i="51"/>
  <c r="J51" i="51"/>
  <c r="I51" i="51"/>
  <c r="H51" i="51"/>
  <c r="G51" i="51"/>
  <c r="F51" i="51"/>
  <c r="E51" i="51"/>
  <c r="D51" i="51"/>
  <c r="BF25" i="51"/>
  <c r="BE25" i="51"/>
  <c r="BD25" i="51"/>
  <c r="BC25" i="51"/>
  <c r="BB25" i="51"/>
  <c r="BA25" i="51"/>
  <c r="AZ25" i="51"/>
  <c r="AY25" i="51"/>
  <c r="AX25" i="51"/>
  <c r="AW25" i="51"/>
  <c r="AV25" i="51"/>
  <c r="AU25" i="51"/>
  <c r="AT25" i="51"/>
  <c r="AS25" i="51"/>
  <c r="AR25" i="51"/>
  <c r="AQ25" i="51"/>
  <c r="AP25" i="51"/>
  <c r="AO25" i="51"/>
  <c r="AN25" i="51"/>
  <c r="AM25" i="51"/>
  <c r="AL25" i="51"/>
  <c r="AK25" i="51"/>
  <c r="AJ25" i="51"/>
  <c r="AI25" i="51"/>
  <c r="AH25" i="51"/>
  <c r="AG25" i="51"/>
  <c r="AF25" i="51"/>
  <c r="AE25" i="51"/>
  <c r="AD25" i="51"/>
  <c r="AC25" i="51"/>
  <c r="AB25" i="51"/>
  <c r="AA25" i="51"/>
  <c r="Z25" i="51"/>
  <c r="Y25" i="51"/>
  <c r="X25" i="51"/>
  <c r="W25" i="51"/>
  <c r="V25" i="51"/>
  <c r="U25" i="51"/>
  <c r="T25" i="51"/>
  <c r="S25" i="51"/>
  <c r="R25" i="51"/>
  <c r="Q25" i="51"/>
  <c r="P25" i="51"/>
  <c r="O25" i="51"/>
  <c r="N25" i="51"/>
  <c r="M25" i="51"/>
  <c r="L25" i="51"/>
  <c r="K25" i="51"/>
  <c r="J25" i="51"/>
  <c r="I25" i="51"/>
  <c r="H25" i="51"/>
  <c r="G25" i="51"/>
  <c r="F25" i="51"/>
  <c r="E25" i="51"/>
  <c r="D25" i="51"/>
  <c r="J5" i="51"/>
  <c r="J31" i="51" s="1"/>
  <c r="J57" i="51" s="1"/>
  <c r="E5" i="51"/>
  <c r="E31" i="51" s="1"/>
  <c r="E57" i="51" s="1"/>
  <c r="B19" i="50"/>
  <c r="BF77" i="49"/>
  <c r="BE77" i="49"/>
  <c r="BD77" i="49"/>
  <c r="BC77" i="49"/>
  <c r="BB77" i="49"/>
  <c r="BA77" i="49"/>
  <c r="AZ77" i="49"/>
  <c r="AY77" i="49"/>
  <c r="AX77" i="49"/>
  <c r="AW77" i="49"/>
  <c r="AV77" i="49"/>
  <c r="AU77" i="49"/>
  <c r="AT77" i="49"/>
  <c r="AS77" i="49"/>
  <c r="AR77" i="49"/>
  <c r="AQ77" i="49"/>
  <c r="AP77" i="49"/>
  <c r="AO77" i="49"/>
  <c r="AN77" i="49"/>
  <c r="AM77" i="49"/>
  <c r="AL77" i="49"/>
  <c r="AK77" i="49"/>
  <c r="AJ77" i="49"/>
  <c r="AI77" i="49"/>
  <c r="AH77" i="49"/>
  <c r="AG77" i="49"/>
  <c r="AF77" i="49"/>
  <c r="AE77" i="49"/>
  <c r="AD77" i="49"/>
  <c r="AC77" i="49"/>
  <c r="AB77" i="49"/>
  <c r="AA77" i="49"/>
  <c r="Z77" i="49"/>
  <c r="Y77" i="49"/>
  <c r="X77" i="49"/>
  <c r="W77" i="49"/>
  <c r="V77" i="49"/>
  <c r="U77" i="49"/>
  <c r="T77" i="49"/>
  <c r="S77" i="49"/>
  <c r="R77" i="49"/>
  <c r="Q77" i="49"/>
  <c r="P77" i="49"/>
  <c r="O77" i="49"/>
  <c r="N77" i="49"/>
  <c r="M77" i="49"/>
  <c r="L77" i="49"/>
  <c r="K77" i="49"/>
  <c r="J77" i="49"/>
  <c r="I77" i="49"/>
  <c r="H77" i="49"/>
  <c r="G77" i="49"/>
  <c r="F77" i="49"/>
  <c r="E77" i="49"/>
  <c r="D77" i="49"/>
  <c r="E57" i="49"/>
  <c r="BF51" i="49"/>
  <c r="BE51" i="49"/>
  <c r="BD51" i="49"/>
  <c r="BC51" i="49"/>
  <c r="BB51" i="49"/>
  <c r="BA51" i="49"/>
  <c r="AZ51" i="49"/>
  <c r="AY51" i="49"/>
  <c r="AX51" i="49"/>
  <c r="AW51" i="49"/>
  <c r="AV51" i="49"/>
  <c r="AU51" i="49"/>
  <c r="AT51" i="49"/>
  <c r="AS51" i="49"/>
  <c r="AR51" i="49"/>
  <c r="AQ51" i="49"/>
  <c r="AP51" i="49"/>
  <c r="AO51" i="49"/>
  <c r="AN51" i="49"/>
  <c r="AM51" i="49"/>
  <c r="AL51" i="49"/>
  <c r="AK51" i="49"/>
  <c r="AJ51" i="49"/>
  <c r="AI51" i="49"/>
  <c r="AH51" i="49"/>
  <c r="AG51" i="49"/>
  <c r="AF51" i="49"/>
  <c r="AE51" i="49"/>
  <c r="AD51" i="49"/>
  <c r="AC51" i="49"/>
  <c r="AB51" i="49"/>
  <c r="AA51" i="49"/>
  <c r="Z51" i="49"/>
  <c r="Y51" i="49"/>
  <c r="X51" i="49"/>
  <c r="W51" i="49"/>
  <c r="V51" i="49"/>
  <c r="U51" i="49"/>
  <c r="T51" i="49"/>
  <c r="S51" i="49"/>
  <c r="R51" i="49"/>
  <c r="Q51" i="49"/>
  <c r="P51" i="49"/>
  <c r="O51" i="49"/>
  <c r="N51" i="49"/>
  <c r="M51" i="49"/>
  <c r="L51" i="49"/>
  <c r="K51" i="49"/>
  <c r="J51" i="49"/>
  <c r="I51" i="49"/>
  <c r="H51" i="49"/>
  <c r="G51" i="49"/>
  <c r="F51" i="49"/>
  <c r="E51" i="49"/>
  <c r="D51" i="49"/>
  <c r="BF25" i="49"/>
  <c r="BE25" i="49"/>
  <c r="BD25" i="49"/>
  <c r="BC25" i="49"/>
  <c r="BB25" i="49"/>
  <c r="BA25" i="49"/>
  <c r="AZ25" i="49"/>
  <c r="AY25" i="49"/>
  <c r="AX25" i="49"/>
  <c r="AW25" i="49"/>
  <c r="AV25" i="49"/>
  <c r="AU25" i="49"/>
  <c r="AT25" i="49"/>
  <c r="AS25" i="49"/>
  <c r="AR25" i="49"/>
  <c r="AQ25" i="49"/>
  <c r="AP25" i="49"/>
  <c r="AO25" i="49"/>
  <c r="AN25" i="49"/>
  <c r="AM25" i="49"/>
  <c r="AL25" i="49"/>
  <c r="AK25" i="49"/>
  <c r="AJ25" i="49"/>
  <c r="AI25" i="49"/>
  <c r="AH25" i="49"/>
  <c r="AG25" i="49"/>
  <c r="AF25" i="49"/>
  <c r="AE25" i="49"/>
  <c r="AD25" i="49"/>
  <c r="AC25" i="49"/>
  <c r="AB25" i="49"/>
  <c r="AA25" i="49"/>
  <c r="Z25" i="49"/>
  <c r="Y25" i="49"/>
  <c r="X25" i="49"/>
  <c r="W25" i="49"/>
  <c r="V25" i="49"/>
  <c r="U25" i="49"/>
  <c r="T25" i="49"/>
  <c r="S25" i="49"/>
  <c r="R25" i="49"/>
  <c r="Q25" i="49"/>
  <c r="P25" i="49"/>
  <c r="O25" i="49"/>
  <c r="N25" i="49"/>
  <c r="M25" i="49"/>
  <c r="L25" i="49"/>
  <c r="K25" i="49"/>
  <c r="J25" i="49"/>
  <c r="I25" i="49"/>
  <c r="H25" i="49"/>
  <c r="G25" i="49"/>
  <c r="F25" i="49"/>
  <c r="E25" i="49"/>
  <c r="D25" i="49"/>
  <c r="J5" i="49"/>
  <c r="J31" i="49" s="1"/>
  <c r="J57" i="49" s="1"/>
  <c r="E5" i="49"/>
  <c r="E31" i="49" s="1"/>
  <c r="B43" i="48"/>
  <c r="B19" i="48"/>
  <c r="BF77" i="47"/>
  <c r="BE77" i="47"/>
  <c r="BD77" i="47"/>
  <c r="BC77" i="47"/>
  <c r="BB77" i="47"/>
  <c r="BA77" i="47"/>
  <c r="AZ77" i="47"/>
  <c r="AY77" i="47"/>
  <c r="AX77" i="47"/>
  <c r="AW77" i="47"/>
  <c r="AV77" i="47"/>
  <c r="AU77" i="47"/>
  <c r="AT77" i="47"/>
  <c r="AS77" i="47"/>
  <c r="AR77" i="47"/>
  <c r="AQ77" i="47"/>
  <c r="AP77" i="47"/>
  <c r="AO77" i="47"/>
  <c r="AN77" i="47"/>
  <c r="AM77" i="47"/>
  <c r="AL77" i="47"/>
  <c r="AK77" i="47"/>
  <c r="AJ77" i="47"/>
  <c r="AI77" i="47"/>
  <c r="AH77" i="47"/>
  <c r="AG77" i="47"/>
  <c r="AF77" i="47"/>
  <c r="AE77" i="47"/>
  <c r="AD77" i="47"/>
  <c r="AC77" i="47"/>
  <c r="AB77" i="47"/>
  <c r="AA77" i="47"/>
  <c r="Z77" i="47"/>
  <c r="Y77" i="47"/>
  <c r="X77" i="47"/>
  <c r="W77" i="47"/>
  <c r="V77" i="47"/>
  <c r="U77" i="47"/>
  <c r="T77" i="47"/>
  <c r="S77" i="47"/>
  <c r="R77" i="47"/>
  <c r="Q77" i="47"/>
  <c r="P77" i="47"/>
  <c r="O77" i="47"/>
  <c r="N77" i="47"/>
  <c r="M77" i="47"/>
  <c r="L77" i="47"/>
  <c r="K77" i="47"/>
  <c r="J77" i="47"/>
  <c r="I77" i="47"/>
  <c r="H77" i="47"/>
  <c r="G77" i="47"/>
  <c r="F77" i="47"/>
  <c r="E77" i="47"/>
  <c r="D77" i="47"/>
  <c r="BF51" i="47"/>
  <c r="BE51" i="47"/>
  <c r="BD51" i="47"/>
  <c r="BC51" i="47"/>
  <c r="BB51" i="47"/>
  <c r="BA51" i="47"/>
  <c r="AZ51" i="47"/>
  <c r="AY51" i="47"/>
  <c r="AX51" i="47"/>
  <c r="AW51" i="47"/>
  <c r="AV51" i="47"/>
  <c r="AU51" i="47"/>
  <c r="AT51" i="47"/>
  <c r="AS51" i="47"/>
  <c r="AR51" i="47"/>
  <c r="AQ51" i="47"/>
  <c r="AP51" i="47"/>
  <c r="AO51" i="47"/>
  <c r="AN51" i="47"/>
  <c r="AM51" i="47"/>
  <c r="AL51" i="47"/>
  <c r="AK51" i="47"/>
  <c r="AJ51" i="47"/>
  <c r="AI51" i="47"/>
  <c r="AH51" i="47"/>
  <c r="AG51" i="47"/>
  <c r="AF51" i="47"/>
  <c r="AE51" i="47"/>
  <c r="AD51" i="47"/>
  <c r="AC51" i="47"/>
  <c r="AB51" i="47"/>
  <c r="AA51" i="47"/>
  <c r="Z51" i="47"/>
  <c r="Y51" i="47"/>
  <c r="X51" i="47"/>
  <c r="W51" i="47"/>
  <c r="V51" i="47"/>
  <c r="U51" i="47"/>
  <c r="T51" i="47"/>
  <c r="S51" i="47"/>
  <c r="R51" i="47"/>
  <c r="Q51" i="47"/>
  <c r="P51" i="47"/>
  <c r="O51" i="47"/>
  <c r="N51" i="47"/>
  <c r="M51" i="47"/>
  <c r="L51" i="47"/>
  <c r="K51" i="47"/>
  <c r="J51" i="47"/>
  <c r="I51" i="47"/>
  <c r="H51" i="47"/>
  <c r="G51" i="47"/>
  <c r="F51" i="47"/>
  <c r="E51" i="47"/>
  <c r="D51" i="47"/>
  <c r="J31" i="47"/>
  <c r="J57" i="47" s="1"/>
  <c r="E31" i="47"/>
  <c r="E57" i="47" s="1"/>
  <c r="BF25" i="47"/>
  <c r="BE25" i="47"/>
  <c r="BD25" i="47"/>
  <c r="BC25" i="47"/>
  <c r="BB25" i="47"/>
  <c r="BA25" i="47"/>
  <c r="AZ25" i="47"/>
  <c r="AY25" i="47"/>
  <c r="AX25" i="47"/>
  <c r="AW25" i="47"/>
  <c r="AV25" i="47"/>
  <c r="AU25" i="47"/>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V25" i="47"/>
  <c r="U25" i="47"/>
  <c r="T25" i="47"/>
  <c r="S25" i="47"/>
  <c r="R25" i="47"/>
  <c r="Q25" i="47"/>
  <c r="P25" i="47"/>
  <c r="O25" i="47"/>
  <c r="N25" i="47"/>
  <c r="M25" i="47"/>
  <c r="L25" i="47"/>
  <c r="K25" i="47"/>
  <c r="J25" i="47"/>
  <c r="I25" i="47"/>
  <c r="H25" i="47"/>
  <c r="G25" i="47"/>
  <c r="F25" i="47"/>
  <c r="E25" i="47"/>
  <c r="D25" i="47"/>
  <c r="J5" i="47"/>
  <c r="E5" i="47"/>
  <c r="B35" i="46"/>
  <c r="B19" i="46"/>
  <c r="BF77" i="45"/>
  <c r="BE77" i="45"/>
  <c r="BD77" i="45"/>
  <c r="BC77" i="45"/>
  <c r="BB77" i="45"/>
  <c r="BA77" i="45"/>
  <c r="AZ77" i="45"/>
  <c r="AY77" i="45"/>
  <c r="AX77" i="45"/>
  <c r="AW77" i="45"/>
  <c r="AV77" i="45"/>
  <c r="AU77" i="45"/>
  <c r="AT77" i="45"/>
  <c r="AS77" i="45"/>
  <c r="AR77" i="45"/>
  <c r="AQ77" i="45"/>
  <c r="AP77" i="45"/>
  <c r="AO77" i="45"/>
  <c r="AN77" i="45"/>
  <c r="AM77" i="45"/>
  <c r="AL77" i="45"/>
  <c r="AK77" i="45"/>
  <c r="AJ77" i="45"/>
  <c r="AI77" i="45"/>
  <c r="AH77" i="45"/>
  <c r="AG77" i="45"/>
  <c r="AF77" i="45"/>
  <c r="AE77" i="45"/>
  <c r="AD77" i="45"/>
  <c r="AC77" i="45"/>
  <c r="AB77" i="45"/>
  <c r="AA77" i="45"/>
  <c r="Z77" i="45"/>
  <c r="Y77" i="45"/>
  <c r="X77" i="45"/>
  <c r="W77" i="45"/>
  <c r="V77" i="45"/>
  <c r="U77" i="45"/>
  <c r="T77" i="45"/>
  <c r="S77" i="45"/>
  <c r="R77" i="45"/>
  <c r="Q77" i="45"/>
  <c r="P77" i="45"/>
  <c r="O77" i="45"/>
  <c r="N77" i="45"/>
  <c r="M77" i="45"/>
  <c r="L77" i="45"/>
  <c r="K77" i="45"/>
  <c r="J77" i="45"/>
  <c r="I77" i="45"/>
  <c r="H77" i="45"/>
  <c r="G77" i="45"/>
  <c r="F77" i="45"/>
  <c r="E77" i="45"/>
  <c r="D77" i="45"/>
  <c r="BF51" i="45"/>
  <c r="BE51" i="45"/>
  <c r="BD51" i="45"/>
  <c r="BC51" i="45"/>
  <c r="BB51" i="45"/>
  <c r="BA51" i="45"/>
  <c r="AZ51" i="45"/>
  <c r="AY51" i="45"/>
  <c r="AX51" i="45"/>
  <c r="AW51" i="45"/>
  <c r="AV51" i="45"/>
  <c r="AU51" i="45"/>
  <c r="AT51" i="45"/>
  <c r="AS51" i="45"/>
  <c r="AR51" i="45"/>
  <c r="AQ51" i="45"/>
  <c r="AP51" i="45"/>
  <c r="AO51" i="45"/>
  <c r="AN51" i="45"/>
  <c r="AM51" i="45"/>
  <c r="AL51" i="45"/>
  <c r="AK51" i="45"/>
  <c r="AJ51" i="45"/>
  <c r="AI51" i="45"/>
  <c r="AH51" i="45"/>
  <c r="AG51" i="45"/>
  <c r="AF51" i="45"/>
  <c r="AE51" i="45"/>
  <c r="AD51" i="45"/>
  <c r="AC51" i="45"/>
  <c r="AB51" i="45"/>
  <c r="AA51" i="45"/>
  <c r="Z51" i="45"/>
  <c r="Y51" i="45"/>
  <c r="X51" i="45"/>
  <c r="W51" i="45"/>
  <c r="V51" i="45"/>
  <c r="U51" i="45"/>
  <c r="T51" i="45"/>
  <c r="S51" i="45"/>
  <c r="R51" i="45"/>
  <c r="Q51" i="45"/>
  <c r="P51" i="45"/>
  <c r="O51" i="45"/>
  <c r="N51" i="45"/>
  <c r="M51" i="45"/>
  <c r="L51" i="45"/>
  <c r="K51" i="45"/>
  <c r="J51" i="45"/>
  <c r="I51" i="45"/>
  <c r="H51" i="45"/>
  <c r="G51" i="45"/>
  <c r="F51" i="45"/>
  <c r="E51" i="45"/>
  <c r="D51" i="45"/>
  <c r="J31" i="45"/>
  <c r="J57" i="45" s="1"/>
  <c r="BF25" i="45"/>
  <c r="BE25" i="45"/>
  <c r="BD25" i="45"/>
  <c r="BC25" i="45"/>
  <c r="BB25" i="45"/>
  <c r="BA25" i="45"/>
  <c r="AZ25" i="45"/>
  <c r="AY25" i="45"/>
  <c r="AX25" i="45"/>
  <c r="AW25" i="45"/>
  <c r="AV25" i="45"/>
  <c r="AU25" i="45"/>
  <c r="AT25" i="45"/>
  <c r="AS25" i="45"/>
  <c r="AR25" i="45"/>
  <c r="AQ25" i="45"/>
  <c r="AP25" i="45"/>
  <c r="AO25" i="45"/>
  <c r="AN25" i="45"/>
  <c r="AM25" i="45"/>
  <c r="AL25" i="45"/>
  <c r="AK25" i="45"/>
  <c r="AJ25" i="45"/>
  <c r="AI25" i="45"/>
  <c r="AH25" i="45"/>
  <c r="AG25" i="45"/>
  <c r="AF25" i="45"/>
  <c r="AE25" i="45"/>
  <c r="AD25" i="45"/>
  <c r="AC25" i="45"/>
  <c r="AB25" i="45"/>
  <c r="AA25" i="45"/>
  <c r="Z25" i="45"/>
  <c r="Y25" i="45"/>
  <c r="X25" i="45"/>
  <c r="W25" i="45"/>
  <c r="V25" i="45"/>
  <c r="U25" i="45"/>
  <c r="T25" i="45"/>
  <c r="S25" i="45"/>
  <c r="R25" i="45"/>
  <c r="Q25" i="45"/>
  <c r="P25" i="45"/>
  <c r="O25" i="45"/>
  <c r="N25" i="45"/>
  <c r="M25" i="45"/>
  <c r="L25" i="45"/>
  <c r="K25" i="45"/>
  <c r="J25" i="45"/>
  <c r="I25" i="45"/>
  <c r="H25" i="45"/>
  <c r="G25" i="45"/>
  <c r="F25" i="45"/>
  <c r="E25" i="45"/>
  <c r="D25" i="45"/>
  <c r="J5" i="45"/>
  <c r="E5" i="45"/>
  <c r="E31" i="45" s="1"/>
  <c r="E57" i="45" s="1"/>
  <c r="B53" i="44"/>
  <c r="B37" i="44"/>
  <c r="B20" i="44"/>
  <c r="BF77" i="43"/>
  <c r="BE77" i="43"/>
  <c r="BD77" i="43"/>
  <c r="BC77" i="43"/>
  <c r="BB77" i="43"/>
  <c r="BA77" i="43"/>
  <c r="AZ77" i="43"/>
  <c r="AY77" i="43"/>
  <c r="AX77" i="43"/>
  <c r="AW77" i="43"/>
  <c r="AV77" i="43"/>
  <c r="AU77" i="43"/>
  <c r="AT77" i="43"/>
  <c r="AS77" i="43"/>
  <c r="AR77" i="43"/>
  <c r="AQ77" i="43"/>
  <c r="AP77" i="43"/>
  <c r="AO77" i="43"/>
  <c r="AN77" i="43"/>
  <c r="AM77" i="43"/>
  <c r="AL77" i="43"/>
  <c r="AK77" i="43"/>
  <c r="AJ77" i="43"/>
  <c r="AI77" i="43"/>
  <c r="AH77" i="43"/>
  <c r="AG77" i="43"/>
  <c r="AF77" i="43"/>
  <c r="AE77" i="43"/>
  <c r="AD77" i="43"/>
  <c r="AC77" i="43"/>
  <c r="AB77" i="43"/>
  <c r="AA77" i="43"/>
  <c r="Z77" i="43"/>
  <c r="Y77" i="43"/>
  <c r="X77" i="43"/>
  <c r="W77" i="43"/>
  <c r="V77" i="43"/>
  <c r="U77" i="43"/>
  <c r="T77" i="43"/>
  <c r="S77" i="43"/>
  <c r="R77" i="43"/>
  <c r="Q77" i="43"/>
  <c r="P77" i="43"/>
  <c r="O77" i="43"/>
  <c r="N77" i="43"/>
  <c r="M77" i="43"/>
  <c r="L77" i="43"/>
  <c r="K77" i="43"/>
  <c r="J77" i="43"/>
  <c r="I77" i="43"/>
  <c r="H77" i="43"/>
  <c r="G77" i="43"/>
  <c r="F77" i="43"/>
  <c r="E77" i="43"/>
  <c r="D77" i="43"/>
  <c r="BF51" i="43"/>
  <c r="BE51" i="43"/>
  <c r="BD51" i="43"/>
  <c r="BC51" i="43"/>
  <c r="BB51" i="43"/>
  <c r="BA51" i="43"/>
  <c r="AZ51" i="43"/>
  <c r="AY51" i="43"/>
  <c r="AX51" i="43"/>
  <c r="AW51" i="43"/>
  <c r="AV51" i="43"/>
  <c r="AU51" i="43"/>
  <c r="AT51" i="43"/>
  <c r="AS51" i="43"/>
  <c r="AR51" i="43"/>
  <c r="AQ51" i="43"/>
  <c r="AP51" i="43"/>
  <c r="AO51" i="43"/>
  <c r="AN51" i="43"/>
  <c r="AM51" i="43"/>
  <c r="AL51" i="43"/>
  <c r="AK51" i="43"/>
  <c r="AJ51" i="43"/>
  <c r="AI51" i="43"/>
  <c r="AH51" i="43"/>
  <c r="AG51" i="43"/>
  <c r="AF51" i="43"/>
  <c r="AE51" i="43"/>
  <c r="AD51" i="43"/>
  <c r="AC51" i="43"/>
  <c r="AB51" i="43"/>
  <c r="AA51" i="43"/>
  <c r="Z51" i="43"/>
  <c r="Y51" i="43"/>
  <c r="X51" i="43"/>
  <c r="W51" i="43"/>
  <c r="V51" i="43"/>
  <c r="U51" i="43"/>
  <c r="T51" i="43"/>
  <c r="S51" i="43"/>
  <c r="R51" i="43"/>
  <c r="Q51" i="43"/>
  <c r="P51" i="43"/>
  <c r="O51" i="43"/>
  <c r="N51" i="43"/>
  <c r="M51" i="43"/>
  <c r="L51" i="43"/>
  <c r="K51" i="43"/>
  <c r="J51" i="43"/>
  <c r="I51" i="43"/>
  <c r="H51" i="43"/>
  <c r="G51" i="43"/>
  <c r="F51" i="43"/>
  <c r="E51" i="43"/>
  <c r="D51" i="43"/>
  <c r="J31" i="43"/>
  <c r="J57" i="43" s="1"/>
  <c r="E31" i="43"/>
  <c r="E57" i="43" s="1"/>
  <c r="BF25" i="43"/>
  <c r="BE25" i="43"/>
  <c r="BD25" i="43"/>
  <c r="BC25" i="43"/>
  <c r="BB25" i="43"/>
  <c r="BA25" i="43"/>
  <c r="AZ25" i="43"/>
  <c r="AY25" i="43"/>
  <c r="AX25" i="43"/>
  <c r="AW25" i="43"/>
  <c r="AV25" i="43"/>
  <c r="AU25" i="43"/>
  <c r="AT25" i="43"/>
  <c r="AS25" i="43"/>
  <c r="AR25" i="43"/>
  <c r="AQ25" i="43"/>
  <c r="AP25" i="43"/>
  <c r="AO25" i="43"/>
  <c r="AN25" i="43"/>
  <c r="AM25" i="43"/>
  <c r="AL25" i="43"/>
  <c r="AK25" i="43"/>
  <c r="AJ25" i="43"/>
  <c r="AI25" i="43"/>
  <c r="AH25" i="43"/>
  <c r="AG25" i="43"/>
  <c r="AF25" i="43"/>
  <c r="AE25" i="43"/>
  <c r="AD25" i="43"/>
  <c r="AC25" i="43"/>
  <c r="AB25" i="43"/>
  <c r="AA25" i="43"/>
  <c r="Z25" i="43"/>
  <c r="Y25" i="43"/>
  <c r="X25" i="43"/>
  <c r="W25" i="43"/>
  <c r="V25" i="43"/>
  <c r="U25" i="43"/>
  <c r="T25" i="43"/>
  <c r="S25" i="43"/>
  <c r="R25" i="43"/>
  <c r="Q25" i="43"/>
  <c r="P25" i="43"/>
  <c r="O25" i="43"/>
  <c r="N25" i="43"/>
  <c r="M25" i="43"/>
  <c r="L25" i="43"/>
  <c r="K25" i="43"/>
  <c r="J25" i="43"/>
  <c r="I25" i="43"/>
  <c r="H25" i="43"/>
  <c r="G25" i="43"/>
  <c r="F25" i="43"/>
  <c r="E25" i="43"/>
  <c r="D25" i="43"/>
  <c r="J5" i="43"/>
  <c r="E5" i="43"/>
  <c r="B40" i="42"/>
  <c r="B21" i="42"/>
  <c r="BF77" i="41"/>
  <c r="BE77" i="41"/>
  <c r="BD77" i="41"/>
  <c r="BC77" i="41"/>
  <c r="BB77" i="41"/>
  <c r="BA77" i="41"/>
  <c r="AZ77" i="41"/>
  <c r="AY77" i="41"/>
  <c r="AX77" i="41"/>
  <c r="AW77" i="41"/>
  <c r="AV77" i="41"/>
  <c r="AU77" i="41"/>
  <c r="AT77" i="41"/>
  <c r="AS77" i="41"/>
  <c r="AR77" i="41"/>
  <c r="AQ77" i="41"/>
  <c r="AP77" i="41"/>
  <c r="AO77" i="41"/>
  <c r="AN77" i="41"/>
  <c r="AM77" i="41"/>
  <c r="AL77" i="41"/>
  <c r="AK77" i="41"/>
  <c r="AJ77" i="41"/>
  <c r="AI77" i="41"/>
  <c r="AH77" i="41"/>
  <c r="AG77" i="41"/>
  <c r="AF77" i="41"/>
  <c r="AE77" i="41"/>
  <c r="AD77" i="41"/>
  <c r="AC77" i="41"/>
  <c r="AB77" i="41"/>
  <c r="AA77" i="41"/>
  <c r="Z77" i="41"/>
  <c r="Y77" i="41"/>
  <c r="X77" i="41"/>
  <c r="W77" i="41"/>
  <c r="V77" i="41"/>
  <c r="U77" i="41"/>
  <c r="T77" i="41"/>
  <c r="S77" i="41"/>
  <c r="R77" i="41"/>
  <c r="Q77" i="41"/>
  <c r="P77" i="41"/>
  <c r="O77" i="41"/>
  <c r="N77" i="41"/>
  <c r="M77" i="41"/>
  <c r="L77" i="41"/>
  <c r="K77" i="41"/>
  <c r="J77" i="41"/>
  <c r="I77" i="41"/>
  <c r="H77" i="41"/>
  <c r="G77" i="41"/>
  <c r="F77" i="41"/>
  <c r="E77" i="41"/>
  <c r="D77" i="41"/>
  <c r="BF51" i="41"/>
  <c r="BE51" i="41"/>
  <c r="BD51" i="41"/>
  <c r="BC51" i="41"/>
  <c r="BB51" i="41"/>
  <c r="BA51" i="41"/>
  <c r="AZ51" i="41"/>
  <c r="AY51" i="41"/>
  <c r="AX51" i="41"/>
  <c r="AW51" i="41"/>
  <c r="AV51" i="41"/>
  <c r="AU51" i="41"/>
  <c r="AT51" i="41"/>
  <c r="AS51" i="41"/>
  <c r="AR51" i="41"/>
  <c r="AQ51" i="41"/>
  <c r="AP51" i="41"/>
  <c r="AO51" i="41"/>
  <c r="AN51" i="41"/>
  <c r="AM51" i="41"/>
  <c r="AL51" i="41"/>
  <c r="AK51" i="41"/>
  <c r="AJ51" i="41"/>
  <c r="AI51" i="41"/>
  <c r="AH51" i="41"/>
  <c r="AG51" i="41"/>
  <c r="AF51" i="41"/>
  <c r="AE51" i="41"/>
  <c r="AD51" i="41"/>
  <c r="AC51" i="41"/>
  <c r="AB51" i="41"/>
  <c r="AA51" i="41"/>
  <c r="Z51" i="41"/>
  <c r="Y51" i="41"/>
  <c r="X51" i="41"/>
  <c r="W51" i="41"/>
  <c r="V51" i="41"/>
  <c r="U51" i="41"/>
  <c r="T51" i="41"/>
  <c r="S51" i="41"/>
  <c r="R51" i="41"/>
  <c r="Q51" i="41"/>
  <c r="P51" i="41"/>
  <c r="O51" i="41"/>
  <c r="N51" i="41"/>
  <c r="M51" i="41"/>
  <c r="L51" i="41"/>
  <c r="K51" i="41"/>
  <c r="J51" i="41"/>
  <c r="I51" i="41"/>
  <c r="H51" i="41"/>
  <c r="G51" i="41"/>
  <c r="F51" i="41"/>
  <c r="E51" i="41"/>
  <c r="D51" i="41"/>
  <c r="E31" i="41"/>
  <c r="E57" i="41" s="1"/>
  <c r="BF25" i="41"/>
  <c r="BE25" i="41"/>
  <c r="BD25" i="41"/>
  <c r="BC25" i="41"/>
  <c r="BB25" i="41"/>
  <c r="BA25" i="41"/>
  <c r="AZ25" i="41"/>
  <c r="AY25" i="41"/>
  <c r="AX25" i="41"/>
  <c r="AW25" i="41"/>
  <c r="AV25" i="41"/>
  <c r="AU25" i="41"/>
  <c r="AT25" i="41"/>
  <c r="AS25" i="41"/>
  <c r="AR25" i="41"/>
  <c r="AQ25" i="41"/>
  <c r="AP25" i="41"/>
  <c r="AO25" i="41"/>
  <c r="AN25" i="41"/>
  <c r="AM25" i="41"/>
  <c r="AL25" i="41"/>
  <c r="AK25" i="41"/>
  <c r="AJ25" i="41"/>
  <c r="AI25" i="41"/>
  <c r="AH25" i="41"/>
  <c r="AG25" i="41"/>
  <c r="AF25" i="41"/>
  <c r="AE25" i="41"/>
  <c r="AD25" i="41"/>
  <c r="AC25" i="41"/>
  <c r="AB25" i="41"/>
  <c r="AA25" i="41"/>
  <c r="Z25" i="41"/>
  <c r="Y25" i="41"/>
  <c r="X25" i="41"/>
  <c r="W25" i="41"/>
  <c r="V25" i="41"/>
  <c r="U25" i="41"/>
  <c r="T25" i="41"/>
  <c r="S25" i="41"/>
  <c r="R25" i="41"/>
  <c r="Q25" i="41"/>
  <c r="P25" i="41"/>
  <c r="O25" i="41"/>
  <c r="N25" i="41"/>
  <c r="M25" i="41"/>
  <c r="L25" i="41"/>
  <c r="K25" i="41"/>
  <c r="J25" i="41"/>
  <c r="I25" i="41"/>
  <c r="H25" i="41"/>
  <c r="G25" i="41"/>
  <c r="F25" i="41"/>
  <c r="E25" i="41"/>
  <c r="D25" i="41"/>
  <c r="J5" i="41"/>
  <c r="J31" i="41" s="1"/>
  <c r="J57" i="41" s="1"/>
  <c r="E5" i="41"/>
  <c r="B19" i="40"/>
  <c r="BF77" i="39"/>
  <c r="BE77" i="39"/>
  <c r="BD77" i="39"/>
  <c r="BC77" i="39"/>
  <c r="BB77" i="39"/>
  <c r="BA77" i="39"/>
  <c r="AZ77" i="39"/>
  <c r="AY77" i="39"/>
  <c r="AX77" i="39"/>
  <c r="AW77" i="39"/>
  <c r="AV77" i="39"/>
  <c r="AU77" i="39"/>
  <c r="AT77" i="39"/>
  <c r="AS77" i="39"/>
  <c r="AR77" i="39"/>
  <c r="AQ77" i="39"/>
  <c r="AP77" i="39"/>
  <c r="AO77" i="39"/>
  <c r="AN77" i="39"/>
  <c r="AM77" i="39"/>
  <c r="AL77" i="39"/>
  <c r="AK77" i="39"/>
  <c r="AJ77" i="39"/>
  <c r="AI77" i="39"/>
  <c r="AH77" i="39"/>
  <c r="AG77" i="39"/>
  <c r="AF77" i="39"/>
  <c r="AE77" i="39"/>
  <c r="AD77" i="39"/>
  <c r="AC77" i="39"/>
  <c r="AB77" i="39"/>
  <c r="AA77" i="39"/>
  <c r="Z77" i="39"/>
  <c r="Y77" i="39"/>
  <c r="X77" i="39"/>
  <c r="W77" i="39"/>
  <c r="V77" i="39"/>
  <c r="U77" i="39"/>
  <c r="T77" i="39"/>
  <c r="S77" i="39"/>
  <c r="R77" i="39"/>
  <c r="Q77" i="39"/>
  <c r="P77" i="39"/>
  <c r="O77" i="39"/>
  <c r="N77" i="39"/>
  <c r="M77" i="39"/>
  <c r="L77" i="39"/>
  <c r="K77" i="39"/>
  <c r="J77" i="39"/>
  <c r="I77" i="39"/>
  <c r="H77" i="39"/>
  <c r="G77" i="39"/>
  <c r="F77" i="39"/>
  <c r="E77" i="39"/>
  <c r="D77" i="39"/>
  <c r="J57" i="39"/>
  <c r="E57" i="39"/>
  <c r="BF51" i="39"/>
  <c r="BE51" i="39"/>
  <c r="BD51" i="39"/>
  <c r="BC51" i="39"/>
  <c r="BB51" i="39"/>
  <c r="BA51" i="39"/>
  <c r="AZ51" i="39"/>
  <c r="AY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R51" i="39"/>
  <c r="Q51" i="39"/>
  <c r="P51" i="39"/>
  <c r="O51" i="39"/>
  <c r="N51" i="39"/>
  <c r="M51" i="39"/>
  <c r="L51" i="39"/>
  <c r="K51" i="39"/>
  <c r="J51" i="39"/>
  <c r="I51" i="39"/>
  <c r="H51" i="39"/>
  <c r="G51" i="39"/>
  <c r="F51" i="39"/>
  <c r="E51" i="39"/>
  <c r="D51" i="39"/>
  <c r="BF25" i="39"/>
  <c r="BE25" i="39"/>
  <c r="BD25" i="39"/>
  <c r="BC25" i="39"/>
  <c r="BB25" i="39"/>
  <c r="BA25" i="39"/>
  <c r="AZ25" i="39"/>
  <c r="AY25" i="39"/>
  <c r="AX25" i="39"/>
  <c r="AW25" i="39"/>
  <c r="AV25" i="39"/>
  <c r="AU25" i="39"/>
  <c r="AT25" i="39"/>
  <c r="AS25" i="39"/>
  <c r="AR25" i="39"/>
  <c r="AQ25" i="39"/>
  <c r="AP25" i="39"/>
  <c r="AO25" i="39"/>
  <c r="AN25" i="39"/>
  <c r="AM25" i="39"/>
  <c r="AL25" i="39"/>
  <c r="AK25" i="39"/>
  <c r="AJ25" i="39"/>
  <c r="AI25" i="39"/>
  <c r="AH25" i="39"/>
  <c r="AG25" i="39"/>
  <c r="AF25" i="39"/>
  <c r="AE25" i="39"/>
  <c r="AD25" i="39"/>
  <c r="AC25" i="39"/>
  <c r="AB25" i="39"/>
  <c r="AA25" i="39"/>
  <c r="Z25" i="39"/>
  <c r="Y25" i="39"/>
  <c r="X25" i="39"/>
  <c r="W25" i="39"/>
  <c r="V25" i="39"/>
  <c r="U25" i="39"/>
  <c r="T25" i="39"/>
  <c r="S25" i="39"/>
  <c r="R25" i="39"/>
  <c r="Q25" i="39"/>
  <c r="P25" i="39"/>
  <c r="O25" i="39"/>
  <c r="N25" i="39"/>
  <c r="M25" i="39"/>
  <c r="L25" i="39"/>
  <c r="K25" i="39"/>
  <c r="J25" i="39"/>
  <c r="I25" i="39"/>
  <c r="H25" i="39"/>
  <c r="G25" i="39"/>
  <c r="F25" i="39"/>
  <c r="E25" i="39"/>
  <c r="D25" i="39"/>
  <c r="J5" i="39"/>
  <c r="J31" i="39" s="1"/>
  <c r="E5" i="39"/>
  <c r="E31" i="39" s="1"/>
  <c r="B19" i="38"/>
  <c r="BF77" i="37"/>
  <c r="BE77" i="37"/>
  <c r="BD77" i="37"/>
  <c r="BC77" i="37"/>
  <c r="BB77" i="37"/>
  <c r="BA77" i="37"/>
  <c r="AZ77" i="37"/>
  <c r="AY77" i="37"/>
  <c r="AX77" i="37"/>
  <c r="AW77" i="37"/>
  <c r="AV77" i="37"/>
  <c r="AU77" i="37"/>
  <c r="AT77" i="37"/>
  <c r="AS77" i="37"/>
  <c r="AR77" i="37"/>
  <c r="AQ77" i="37"/>
  <c r="AP77" i="37"/>
  <c r="AO77" i="37"/>
  <c r="AN77" i="37"/>
  <c r="AM77" i="37"/>
  <c r="AL77" i="37"/>
  <c r="AK77" i="37"/>
  <c r="AJ77" i="37"/>
  <c r="AI77" i="37"/>
  <c r="AH77" i="37"/>
  <c r="AG77" i="37"/>
  <c r="AF77" i="37"/>
  <c r="AE77" i="37"/>
  <c r="AD77" i="37"/>
  <c r="AC77" i="37"/>
  <c r="AB77" i="37"/>
  <c r="AA77" i="37"/>
  <c r="Z77" i="37"/>
  <c r="Y77" i="37"/>
  <c r="X77" i="37"/>
  <c r="W77" i="37"/>
  <c r="V77" i="37"/>
  <c r="U77" i="37"/>
  <c r="T77" i="37"/>
  <c r="S77" i="37"/>
  <c r="R77" i="37"/>
  <c r="Q77" i="37"/>
  <c r="P77" i="37"/>
  <c r="O77" i="37"/>
  <c r="N77" i="37"/>
  <c r="M77" i="37"/>
  <c r="L77" i="37"/>
  <c r="K77" i="37"/>
  <c r="J77" i="37"/>
  <c r="I77" i="37"/>
  <c r="H77" i="37"/>
  <c r="G77" i="37"/>
  <c r="F77" i="37"/>
  <c r="E77" i="37"/>
  <c r="D77" i="37"/>
  <c r="BF51" i="37"/>
  <c r="BE51" i="37"/>
  <c r="BD51" i="37"/>
  <c r="BC51" i="37"/>
  <c r="BB51" i="37"/>
  <c r="BA51" i="37"/>
  <c r="AZ51" i="37"/>
  <c r="AY51" i="37"/>
  <c r="AX51" i="37"/>
  <c r="AW51" i="37"/>
  <c r="AV51" i="37"/>
  <c r="AU51" i="37"/>
  <c r="AT51" i="37"/>
  <c r="AS51" i="37"/>
  <c r="AR51" i="37"/>
  <c r="AQ51" i="37"/>
  <c r="AP51" i="37"/>
  <c r="AO51" i="37"/>
  <c r="AN51" i="37"/>
  <c r="AM51" i="37"/>
  <c r="AL51" i="37"/>
  <c r="AK51" i="37"/>
  <c r="AJ51" i="37"/>
  <c r="AI51" i="37"/>
  <c r="AH51" i="37"/>
  <c r="AG51" i="37"/>
  <c r="AF51" i="37"/>
  <c r="AE51" i="37"/>
  <c r="AD51" i="37"/>
  <c r="AC51" i="37"/>
  <c r="AB51" i="37"/>
  <c r="AA51" i="37"/>
  <c r="Z51" i="37"/>
  <c r="Y51" i="37"/>
  <c r="X51" i="37"/>
  <c r="W51" i="37"/>
  <c r="V51" i="37"/>
  <c r="U51" i="37"/>
  <c r="T51" i="37"/>
  <c r="S51" i="37"/>
  <c r="R51" i="37"/>
  <c r="Q51" i="37"/>
  <c r="P51" i="37"/>
  <c r="O51" i="37"/>
  <c r="N51" i="37"/>
  <c r="M51" i="37"/>
  <c r="L51" i="37"/>
  <c r="K51" i="37"/>
  <c r="J51" i="37"/>
  <c r="I51" i="37"/>
  <c r="H51" i="37"/>
  <c r="G51" i="37"/>
  <c r="F51" i="37"/>
  <c r="E51" i="37"/>
  <c r="D51" i="37"/>
  <c r="BF25" i="37"/>
  <c r="BE25" i="37"/>
  <c r="BD25" i="37"/>
  <c r="BC25" i="37"/>
  <c r="BB25" i="37"/>
  <c r="BA25" i="37"/>
  <c r="AZ25" i="37"/>
  <c r="AY25" i="37"/>
  <c r="AX25" i="37"/>
  <c r="AW25" i="37"/>
  <c r="AV25" i="37"/>
  <c r="AU25" i="37"/>
  <c r="AT25" i="37"/>
  <c r="AS25" i="37"/>
  <c r="AR25" i="37"/>
  <c r="AQ25" i="37"/>
  <c r="AP25" i="37"/>
  <c r="AO25" i="37"/>
  <c r="AN25" i="37"/>
  <c r="AM25" i="37"/>
  <c r="AL25" i="37"/>
  <c r="AK25" i="37"/>
  <c r="AJ25" i="37"/>
  <c r="AI25" i="37"/>
  <c r="AH25" i="37"/>
  <c r="AG25" i="37"/>
  <c r="AF25" i="37"/>
  <c r="AE25" i="37"/>
  <c r="AD25" i="37"/>
  <c r="AC25" i="37"/>
  <c r="AB25" i="37"/>
  <c r="AA25" i="37"/>
  <c r="Z25" i="37"/>
  <c r="Y25" i="37"/>
  <c r="X25" i="37"/>
  <c r="W25" i="37"/>
  <c r="V25" i="37"/>
  <c r="U25" i="37"/>
  <c r="T25" i="37"/>
  <c r="S25" i="37"/>
  <c r="R25" i="37"/>
  <c r="Q25" i="37"/>
  <c r="P25" i="37"/>
  <c r="O25" i="37"/>
  <c r="N25" i="37"/>
  <c r="M25" i="37"/>
  <c r="L25" i="37"/>
  <c r="K25" i="37"/>
  <c r="J25" i="37"/>
  <c r="I25" i="37"/>
  <c r="H25" i="37"/>
  <c r="G25" i="37"/>
  <c r="F25" i="37"/>
  <c r="E25" i="37"/>
  <c r="D25" i="37"/>
  <c r="J5" i="37"/>
  <c r="J31" i="37" s="1"/>
  <c r="J57" i="37" s="1"/>
  <c r="E5" i="37"/>
  <c r="E31" i="37" s="1"/>
  <c r="E57" i="37" s="1"/>
  <c r="B52" i="36"/>
  <c r="B19" i="36"/>
  <c r="BF77" i="35"/>
  <c r="BE77" i="35"/>
  <c r="BD77" i="35"/>
  <c r="BC77" i="35"/>
  <c r="BB77" i="35"/>
  <c r="BA77" i="35"/>
  <c r="AZ77" i="35"/>
  <c r="AY77" i="35"/>
  <c r="AX77" i="35"/>
  <c r="AW77" i="35"/>
  <c r="AV77" i="35"/>
  <c r="AU77" i="35"/>
  <c r="AT77" i="35"/>
  <c r="AS77" i="35"/>
  <c r="AR77" i="35"/>
  <c r="AQ77" i="35"/>
  <c r="AP77" i="35"/>
  <c r="AO77" i="35"/>
  <c r="AN77" i="35"/>
  <c r="AM77" i="35"/>
  <c r="AL77" i="35"/>
  <c r="AK77" i="35"/>
  <c r="AJ77" i="35"/>
  <c r="AI77" i="35"/>
  <c r="AH77" i="35"/>
  <c r="AG77" i="35"/>
  <c r="AF77" i="35"/>
  <c r="AE77" i="35"/>
  <c r="AD77" i="35"/>
  <c r="AC77" i="35"/>
  <c r="AB77" i="35"/>
  <c r="AA77" i="35"/>
  <c r="Z77" i="35"/>
  <c r="Y77" i="35"/>
  <c r="X77" i="35"/>
  <c r="W77" i="35"/>
  <c r="V77" i="35"/>
  <c r="U77" i="35"/>
  <c r="T77" i="35"/>
  <c r="S77" i="35"/>
  <c r="R77" i="35"/>
  <c r="Q77" i="35"/>
  <c r="P77" i="35"/>
  <c r="O77" i="35"/>
  <c r="N77" i="35"/>
  <c r="M77" i="35"/>
  <c r="L77" i="35"/>
  <c r="K77" i="35"/>
  <c r="J77" i="35"/>
  <c r="I77" i="35"/>
  <c r="H77" i="35"/>
  <c r="G77" i="35"/>
  <c r="F77" i="35"/>
  <c r="E77" i="35"/>
  <c r="D77" i="35"/>
  <c r="BF51" i="35"/>
  <c r="BE51" i="35"/>
  <c r="BD51" i="35"/>
  <c r="BC51" i="35"/>
  <c r="BB51" i="35"/>
  <c r="BA51" i="35"/>
  <c r="AZ51" i="35"/>
  <c r="AY51" i="35"/>
  <c r="AX51" i="35"/>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F51" i="35"/>
  <c r="E51" i="35"/>
  <c r="D51" i="35"/>
  <c r="J31" i="35"/>
  <c r="J57" i="35" s="1"/>
  <c r="BF25" i="35"/>
  <c r="BE25" i="35"/>
  <c r="BD25" i="35"/>
  <c r="BC25" i="35"/>
  <c r="BB25" i="35"/>
  <c r="BA25" i="35"/>
  <c r="AZ25" i="35"/>
  <c r="AY25" i="35"/>
  <c r="AX25" i="35"/>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D25" i="35"/>
  <c r="J5" i="35"/>
  <c r="E5" i="35"/>
  <c r="E31" i="35" s="1"/>
  <c r="E57" i="35" s="1"/>
  <c r="B19" i="34"/>
  <c r="BF77" i="33"/>
  <c r="BE77" i="33"/>
  <c r="BD77" i="33"/>
  <c r="BC77" i="33"/>
  <c r="BB77" i="33"/>
  <c r="BA77" i="33"/>
  <c r="AZ77" i="33"/>
  <c r="AY77" i="33"/>
  <c r="AX77" i="33"/>
  <c r="AW77" i="33"/>
  <c r="AV77" i="33"/>
  <c r="AU77" i="33"/>
  <c r="AT77" i="33"/>
  <c r="AS77" i="33"/>
  <c r="AR77" i="33"/>
  <c r="AQ77" i="33"/>
  <c r="AP77" i="33"/>
  <c r="AO77" i="33"/>
  <c r="AN77" i="33"/>
  <c r="AM77" i="33"/>
  <c r="AL77" i="33"/>
  <c r="AK77" i="33"/>
  <c r="AJ77" i="33"/>
  <c r="AI77" i="33"/>
  <c r="AH77" i="33"/>
  <c r="AG77" i="33"/>
  <c r="AF77" i="33"/>
  <c r="AE77" i="33"/>
  <c r="AD77" i="33"/>
  <c r="AC77" i="33"/>
  <c r="AB77" i="33"/>
  <c r="AA77" i="33"/>
  <c r="Z77" i="33"/>
  <c r="Y77" i="33"/>
  <c r="X77" i="33"/>
  <c r="W77" i="33"/>
  <c r="V77" i="33"/>
  <c r="U77" i="33"/>
  <c r="T77" i="33"/>
  <c r="S77" i="33"/>
  <c r="R77" i="33"/>
  <c r="Q77" i="33"/>
  <c r="P77" i="33"/>
  <c r="O77" i="33"/>
  <c r="N77" i="33"/>
  <c r="M77" i="33"/>
  <c r="L77" i="33"/>
  <c r="K77" i="33"/>
  <c r="J77" i="33"/>
  <c r="I77" i="33"/>
  <c r="H77" i="33"/>
  <c r="G77" i="33"/>
  <c r="F77" i="33"/>
  <c r="E77" i="33"/>
  <c r="D77" i="33"/>
  <c r="E57" i="33"/>
  <c r="BF51" i="33"/>
  <c r="BE51" i="33"/>
  <c r="BD51" i="33"/>
  <c r="BC51" i="33"/>
  <c r="BB51" i="33"/>
  <c r="BA51" i="33"/>
  <c r="AZ51" i="33"/>
  <c r="AY51" i="33"/>
  <c r="AX51" i="33"/>
  <c r="AW51" i="33"/>
  <c r="AV51" i="33"/>
  <c r="AU51" i="33"/>
  <c r="AT51" i="33"/>
  <c r="AS51" i="33"/>
  <c r="AR51" i="33"/>
  <c r="AQ51" i="33"/>
  <c r="AP51" i="33"/>
  <c r="AO51" i="33"/>
  <c r="AN51" i="33"/>
  <c r="AM51" i="33"/>
  <c r="AL51" i="33"/>
  <c r="AK51" i="33"/>
  <c r="AJ51" i="33"/>
  <c r="AI51" i="33"/>
  <c r="AH51" i="33"/>
  <c r="AG51" i="33"/>
  <c r="AF51" i="33"/>
  <c r="AE51" i="33"/>
  <c r="AD51" i="33"/>
  <c r="AC51" i="33"/>
  <c r="AB51" i="33"/>
  <c r="AA51" i="33"/>
  <c r="Z51" i="33"/>
  <c r="Y51" i="33"/>
  <c r="X51" i="33"/>
  <c r="W51" i="33"/>
  <c r="V51" i="33"/>
  <c r="U51" i="33"/>
  <c r="T51" i="33"/>
  <c r="S51" i="33"/>
  <c r="R51" i="33"/>
  <c r="Q51" i="33"/>
  <c r="P51" i="33"/>
  <c r="O51" i="33"/>
  <c r="N51" i="33"/>
  <c r="M51" i="33"/>
  <c r="L51" i="33"/>
  <c r="K51" i="33"/>
  <c r="J51" i="33"/>
  <c r="I51" i="33"/>
  <c r="H51" i="33"/>
  <c r="G51" i="33"/>
  <c r="F51" i="33"/>
  <c r="E51" i="33"/>
  <c r="D51" i="33"/>
  <c r="BF25" i="33"/>
  <c r="BE25" i="33"/>
  <c r="BD25" i="33"/>
  <c r="BC25" i="33"/>
  <c r="BB25" i="33"/>
  <c r="BA25" i="33"/>
  <c r="AZ25" i="33"/>
  <c r="AY25" i="33"/>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D25" i="33"/>
  <c r="J5" i="33"/>
  <c r="J31" i="33" s="1"/>
  <c r="J57" i="33" s="1"/>
  <c r="E5" i="33"/>
  <c r="E31" i="33" s="1"/>
  <c r="B40" i="32"/>
  <c r="B20" i="32"/>
  <c r="BF77" i="31"/>
  <c r="BE77" i="31"/>
  <c r="BD77" i="31"/>
  <c r="BC77" i="31"/>
  <c r="BB77" i="31"/>
  <c r="BA77" i="31"/>
  <c r="AZ77" i="31"/>
  <c r="AY77" i="31"/>
  <c r="AX77" i="31"/>
  <c r="AW77" i="31"/>
  <c r="AV77" i="31"/>
  <c r="AU77" i="31"/>
  <c r="AT77" i="31"/>
  <c r="AS77" i="31"/>
  <c r="AR77" i="31"/>
  <c r="AQ77" i="31"/>
  <c r="AP77" i="31"/>
  <c r="AO77" i="31"/>
  <c r="AN77" i="31"/>
  <c r="AM77" i="31"/>
  <c r="AL77" i="31"/>
  <c r="AK77" i="31"/>
  <c r="AJ77" i="31"/>
  <c r="AI77" i="31"/>
  <c r="AH77" i="31"/>
  <c r="AG77" i="31"/>
  <c r="AF77" i="31"/>
  <c r="AE77" i="31"/>
  <c r="AD77" i="31"/>
  <c r="AC77" i="31"/>
  <c r="AB77" i="31"/>
  <c r="AA77" i="31"/>
  <c r="Z77" i="31"/>
  <c r="Y77" i="31"/>
  <c r="X77" i="31"/>
  <c r="W77" i="31"/>
  <c r="V77" i="31"/>
  <c r="U77" i="31"/>
  <c r="T77" i="31"/>
  <c r="S77" i="31"/>
  <c r="R77" i="31"/>
  <c r="Q77" i="31"/>
  <c r="P77" i="31"/>
  <c r="O77" i="31"/>
  <c r="N77" i="31"/>
  <c r="M77" i="31"/>
  <c r="L77" i="31"/>
  <c r="K77" i="31"/>
  <c r="J77" i="31"/>
  <c r="I77" i="31"/>
  <c r="H77" i="31"/>
  <c r="G77" i="31"/>
  <c r="F77" i="31"/>
  <c r="E77" i="31"/>
  <c r="D77" i="31"/>
  <c r="J57" i="31"/>
  <c r="BF51" i="31"/>
  <c r="BE51" i="31"/>
  <c r="BD51" i="31"/>
  <c r="BC51" i="31"/>
  <c r="BB51" i="31"/>
  <c r="BA51" i="31"/>
  <c r="AZ51" i="31"/>
  <c r="AY51" i="31"/>
  <c r="AX51"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BF25" i="31"/>
  <c r="BE25" i="31"/>
  <c r="BD25" i="31"/>
  <c r="BC25" i="31"/>
  <c r="BB25" i="31"/>
  <c r="BA25" i="31"/>
  <c r="AZ25" i="31"/>
  <c r="AY25" i="31"/>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D25" i="31"/>
  <c r="J5" i="31"/>
  <c r="J31" i="31" s="1"/>
  <c r="E5" i="31"/>
  <c r="E31" i="31" s="1"/>
  <c r="E57" i="31" s="1"/>
  <c r="B19" i="30"/>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J5" i="29"/>
  <c r="J31" i="29" s="1"/>
  <c r="J57" i="29" s="1"/>
  <c r="E5" i="29"/>
  <c r="E31" i="29" s="1"/>
  <c r="E57" i="29" s="1"/>
  <c r="B20" i="28"/>
  <c r="BF77" i="27"/>
  <c r="BE77" i="27"/>
  <c r="BD77" i="27"/>
  <c r="BC77" i="27"/>
  <c r="BB77" i="27"/>
  <c r="BA77" i="27"/>
  <c r="AZ77" i="27"/>
  <c r="AY77" i="27"/>
  <c r="AX77" i="27"/>
  <c r="AW77" i="27"/>
  <c r="AV77" i="27"/>
  <c r="AU77" i="27"/>
  <c r="AT77" i="27"/>
  <c r="AS77" i="27"/>
  <c r="AR77" i="27"/>
  <c r="AQ77" i="27"/>
  <c r="AP77" i="27"/>
  <c r="AO77" i="27"/>
  <c r="AN77" i="27"/>
  <c r="AM77" i="27"/>
  <c r="AL77" i="27"/>
  <c r="AK77" i="27"/>
  <c r="AJ77" i="27"/>
  <c r="AI77" i="27"/>
  <c r="AH77" i="27"/>
  <c r="AG77" i="27"/>
  <c r="AF77" i="27"/>
  <c r="AE77" i="27"/>
  <c r="AD77" i="27"/>
  <c r="AC77" i="27"/>
  <c r="AB77" i="27"/>
  <c r="AA77" i="27"/>
  <c r="Z77" i="27"/>
  <c r="Y77" i="27"/>
  <c r="X77" i="27"/>
  <c r="W77" i="27"/>
  <c r="V77" i="27"/>
  <c r="U77" i="27"/>
  <c r="T77" i="27"/>
  <c r="S77" i="27"/>
  <c r="R77" i="27"/>
  <c r="Q77" i="27"/>
  <c r="P77" i="27"/>
  <c r="O77" i="27"/>
  <c r="N77" i="27"/>
  <c r="M77" i="27"/>
  <c r="L77" i="27"/>
  <c r="K77" i="27"/>
  <c r="J77" i="27"/>
  <c r="I77" i="27"/>
  <c r="H77" i="27"/>
  <c r="G77" i="27"/>
  <c r="F77" i="27"/>
  <c r="E77" i="27"/>
  <c r="D77" i="27"/>
  <c r="J57" i="27"/>
  <c r="BF51" i="27"/>
  <c r="BE51" i="27"/>
  <c r="BD51" i="27"/>
  <c r="BC51" i="27"/>
  <c r="BB51" i="27"/>
  <c r="BA51" i="27"/>
  <c r="AZ51" i="27"/>
  <c r="AY51" i="27"/>
  <c r="AX51" i="27"/>
  <c r="AW51" i="27"/>
  <c r="AV51" i="27"/>
  <c r="AU51" i="27"/>
  <c r="AT51" i="27"/>
  <c r="AS51" i="27"/>
  <c r="AR51" i="27"/>
  <c r="AQ51" i="27"/>
  <c r="AP51" i="27"/>
  <c r="AO51" i="27"/>
  <c r="AN51" i="27"/>
  <c r="AM51" i="27"/>
  <c r="AL51" i="27"/>
  <c r="AK51" i="27"/>
  <c r="AJ51" i="27"/>
  <c r="AI51"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E31" i="27"/>
  <c r="E57" i="27" s="1"/>
  <c r="BF25" i="27"/>
  <c r="BE25" i="27"/>
  <c r="BD25" i="27"/>
  <c r="BC25" i="27"/>
  <c r="BB25" i="27"/>
  <c r="BA25" i="27"/>
  <c r="AZ25" i="27"/>
  <c r="AY25" i="27"/>
  <c r="AX25" i="27"/>
  <c r="AW25" i="27"/>
  <c r="AV25" i="27"/>
  <c r="AU25" i="27"/>
  <c r="AT25" i="27"/>
  <c r="AS25" i="27"/>
  <c r="AR25" i="27"/>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J5" i="27"/>
  <c r="J31" i="27" s="1"/>
  <c r="E5" i="27"/>
  <c r="B19" i="26"/>
  <c r="BF77" i="25"/>
  <c r="BE77" i="25"/>
  <c r="BD77" i="25"/>
  <c r="BC77" i="25"/>
  <c r="BB77" i="25"/>
  <c r="BA77" i="25"/>
  <c r="AZ77" i="25"/>
  <c r="AY77" i="25"/>
  <c r="AX77" i="25"/>
  <c r="AW77" i="25"/>
  <c r="AV77" i="25"/>
  <c r="AU77" i="25"/>
  <c r="AT77" i="25"/>
  <c r="AS77" i="25"/>
  <c r="AR77" i="25"/>
  <c r="AQ77" i="25"/>
  <c r="AP77" i="25"/>
  <c r="AO77" i="25"/>
  <c r="AN77" i="25"/>
  <c r="AM77" i="25"/>
  <c r="AL77" i="25"/>
  <c r="AK77" i="25"/>
  <c r="AJ77" i="25"/>
  <c r="AI77" i="25"/>
  <c r="AH77" i="25"/>
  <c r="AG77" i="25"/>
  <c r="AF77" i="25"/>
  <c r="AE77" i="25"/>
  <c r="AD77" i="25"/>
  <c r="AC77" i="25"/>
  <c r="AB77" i="25"/>
  <c r="AA77" i="25"/>
  <c r="Z77" i="25"/>
  <c r="Y77" i="25"/>
  <c r="X77" i="25"/>
  <c r="W77" i="25"/>
  <c r="V77" i="25"/>
  <c r="U77" i="25"/>
  <c r="T77" i="25"/>
  <c r="S77" i="25"/>
  <c r="R77" i="25"/>
  <c r="Q77" i="25"/>
  <c r="P77" i="25"/>
  <c r="O77" i="25"/>
  <c r="N77" i="25"/>
  <c r="M77" i="25"/>
  <c r="L77" i="25"/>
  <c r="K77" i="25"/>
  <c r="J77" i="25"/>
  <c r="I77" i="25"/>
  <c r="H77" i="25"/>
  <c r="G77" i="25"/>
  <c r="F77" i="25"/>
  <c r="E77" i="25"/>
  <c r="D77" i="25"/>
  <c r="J57" i="25"/>
  <c r="BF51" i="25"/>
  <c r="BE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BF25" i="25"/>
  <c r="BE25" i="25"/>
  <c r="BD25" i="25"/>
  <c r="BC25" i="25"/>
  <c r="BB25" i="25"/>
  <c r="BA25" i="25"/>
  <c r="AZ25" i="25"/>
  <c r="AY25" i="25"/>
  <c r="AX25" i="25"/>
  <c r="AW25" i="25"/>
  <c r="AV25" i="25"/>
  <c r="AU25" i="25"/>
  <c r="AT25" i="25"/>
  <c r="AS25" i="25"/>
  <c r="AR25" i="25"/>
  <c r="AQ25" i="25"/>
  <c r="AP25" i="25"/>
  <c r="AO25" i="25"/>
  <c r="AN25" i="25"/>
  <c r="AM25" i="25"/>
  <c r="AL25" i="25"/>
  <c r="AK25"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J5" i="25"/>
  <c r="J31" i="25" s="1"/>
  <c r="E5" i="25"/>
  <c r="E31" i="25" s="1"/>
  <c r="E57" i="25" s="1"/>
  <c r="B21" i="24"/>
  <c r="BF77" i="23"/>
  <c r="BE77" i="23"/>
  <c r="BD77" i="23"/>
  <c r="BC77" i="23"/>
  <c r="BB77" i="23"/>
  <c r="BA77" i="23"/>
  <c r="AZ77" i="23"/>
  <c r="AY77" i="23"/>
  <c r="AX77" i="23"/>
  <c r="AW77" i="23"/>
  <c r="AV77" i="23"/>
  <c r="AU77" i="23"/>
  <c r="AT77" i="23"/>
  <c r="AS77" i="23"/>
  <c r="AR77" i="23"/>
  <c r="AQ77" i="23"/>
  <c r="AP77" i="23"/>
  <c r="AO77" i="23"/>
  <c r="AN77" i="23"/>
  <c r="AM77" i="23"/>
  <c r="AL77" i="23"/>
  <c r="AK77" i="23"/>
  <c r="AJ77" i="23"/>
  <c r="AI77" i="23"/>
  <c r="AH77" i="23"/>
  <c r="AG77" i="23"/>
  <c r="AF77" i="23"/>
  <c r="AE77" i="23"/>
  <c r="AD77" i="23"/>
  <c r="AC77" i="23"/>
  <c r="AB77" i="23"/>
  <c r="AA77" i="23"/>
  <c r="Z77" i="23"/>
  <c r="Y77" i="23"/>
  <c r="X77" i="23"/>
  <c r="W77" i="23"/>
  <c r="V77" i="23"/>
  <c r="U77" i="23"/>
  <c r="T77" i="23"/>
  <c r="S77" i="23"/>
  <c r="R77" i="23"/>
  <c r="Q77" i="23"/>
  <c r="P77" i="23"/>
  <c r="O77" i="23"/>
  <c r="N77" i="23"/>
  <c r="M77" i="23"/>
  <c r="L77" i="23"/>
  <c r="K77" i="23"/>
  <c r="J77" i="23"/>
  <c r="I77" i="23"/>
  <c r="H77" i="23"/>
  <c r="G77" i="23"/>
  <c r="F77" i="23"/>
  <c r="E77" i="23"/>
  <c r="D77" i="23"/>
  <c r="BF51" i="23"/>
  <c r="BE51" i="23"/>
  <c r="BD51" i="23"/>
  <c r="BC51" i="23"/>
  <c r="BB51" i="23"/>
  <c r="BA51" i="23"/>
  <c r="AZ51" i="23"/>
  <c r="AY51" i="23"/>
  <c r="AX51" i="23"/>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BF25" i="23"/>
  <c r="BE25" i="23"/>
  <c r="BD25" i="23"/>
  <c r="BC25" i="23"/>
  <c r="BB25" i="23"/>
  <c r="BA25" i="23"/>
  <c r="AZ25" i="23"/>
  <c r="AY25" i="23"/>
  <c r="AX25"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J5" i="23"/>
  <c r="J31" i="23" s="1"/>
  <c r="J57" i="23" s="1"/>
  <c r="E5" i="23"/>
  <c r="E31" i="23" s="1"/>
  <c r="E57" i="23" s="1"/>
  <c r="B53" i="22"/>
  <c r="B37" i="22"/>
  <c r="B20" i="22"/>
  <c r="E106" i="9"/>
  <c r="D106" i="9"/>
  <c r="D122" i="21" s="1"/>
  <c r="C106" i="9"/>
  <c r="E103" i="9"/>
  <c r="F101" i="12" s="1"/>
  <c r="E96" i="9"/>
  <c r="F94" i="12" s="1"/>
  <c r="D96" i="9"/>
  <c r="I43" i="14" s="1"/>
  <c r="I49" i="14" s="1"/>
  <c r="C96" i="9"/>
  <c r="D94" i="12" s="1"/>
  <c r="E95" i="9"/>
  <c r="J42" i="14" s="1"/>
  <c r="J48" i="14" s="1"/>
  <c r="D95" i="9"/>
  <c r="C95" i="9"/>
  <c r="E94" i="9"/>
  <c r="J41" i="14" s="1"/>
  <c r="D94" i="9"/>
  <c r="C94" i="9"/>
  <c r="D92" i="12" s="1"/>
  <c r="H91" i="9"/>
  <c r="E91" i="9"/>
  <c r="D91" i="9"/>
  <c r="G91" i="9" s="1"/>
  <c r="C91" i="9"/>
  <c r="F91" i="9" s="1"/>
  <c r="H90" i="9"/>
  <c r="G90" i="9"/>
  <c r="F90" i="9"/>
  <c r="H89" i="9"/>
  <c r="G89" i="9"/>
  <c r="F89" i="9"/>
  <c r="H88" i="9"/>
  <c r="G88" i="9"/>
  <c r="F88" i="9"/>
  <c r="E86" i="9"/>
  <c r="H86" i="9" s="1"/>
  <c r="D86" i="9"/>
  <c r="G86" i="9" s="1"/>
  <c r="C86" i="9"/>
  <c r="F86" i="9" s="1"/>
  <c r="H85" i="9"/>
  <c r="G85" i="9"/>
  <c r="F85" i="9"/>
  <c r="H84" i="9"/>
  <c r="G84" i="9"/>
  <c r="F84" i="9"/>
  <c r="H83" i="9"/>
  <c r="G83" i="9"/>
  <c r="F83" i="9"/>
  <c r="E81" i="9"/>
  <c r="H81" i="9" s="1"/>
  <c r="D81" i="9"/>
  <c r="G81" i="9" s="1"/>
  <c r="C81" i="9"/>
  <c r="F81" i="9" s="1"/>
  <c r="H80" i="9"/>
  <c r="G80" i="9"/>
  <c r="F80" i="9"/>
  <c r="H79" i="9"/>
  <c r="G79" i="9"/>
  <c r="F79" i="9"/>
  <c r="H78" i="9"/>
  <c r="G78" i="9"/>
  <c r="F78" i="9"/>
  <c r="G76" i="9"/>
  <c r="F76" i="9"/>
  <c r="E76" i="9"/>
  <c r="H76" i="9" s="1"/>
  <c r="D76" i="9"/>
  <c r="C76" i="9"/>
  <c r="H75" i="9"/>
  <c r="G75" i="9"/>
  <c r="F75" i="9"/>
  <c r="H74" i="9"/>
  <c r="G74" i="9"/>
  <c r="F74" i="9"/>
  <c r="H73" i="9"/>
  <c r="G73" i="9"/>
  <c r="F73" i="9"/>
  <c r="H71" i="9"/>
  <c r="E71" i="9"/>
  <c r="D71" i="9"/>
  <c r="G71" i="9" s="1"/>
  <c r="C71" i="9"/>
  <c r="F71" i="9" s="1"/>
  <c r="H70" i="9"/>
  <c r="G70" i="9"/>
  <c r="F70" i="9"/>
  <c r="H69" i="9"/>
  <c r="G69" i="9"/>
  <c r="F69" i="9"/>
  <c r="H68" i="9"/>
  <c r="G68" i="9"/>
  <c r="F68" i="9"/>
  <c r="G66" i="9"/>
  <c r="F66" i="9"/>
  <c r="E66" i="9"/>
  <c r="H66" i="9" s="1"/>
  <c r="D66" i="9"/>
  <c r="C66" i="9"/>
  <c r="H65" i="9"/>
  <c r="G65" i="9"/>
  <c r="F65" i="9"/>
  <c r="H64" i="9"/>
  <c r="G64" i="9"/>
  <c r="F64" i="9"/>
  <c r="H63" i="9"/>
  <c r="G63" i="9"/>
  <c r="F63" i="9"/>
  <c r="E61" i="9"/>
  <c r="H61" i="9" s="1"/>
  <c r="D61" i="9"/>
  <c r="G61" i="9" s="1"/>
  <c r="C61" i="9"/>
  <c r="F61" i="9" s="1"/>
  <c r="H60" i="9"/>
  <c r="G60" i="9"/>
  <c r="F60" i="9"/>
  <c r="H59" i="9"/>
  <c r="G59" i="9"/>
  <c r="F59" i="9"/>
  <c r="H58" i="9"/>
  <c r="G58" i="9"/>
  <c r="F58" i="9"/>
  <c r="G56" i="9"/>
  <c r="F56" i="9"/>
  <c r="E56" i="9"/>
  <c r="H56" i="9" s="1"/>
  <c r="D56" i="9"/>
  <c r="C56" i="9"/>
  <c r="H55" i="9"/>
  <c r="G55" i="9"/>
  <c r="F55" i="9"/>
  <c r="H54" i="9"/>
  <c r="G54" i="9"/>
  <c r="F54" i="9"/>
  <c r="H53" i="9"/>
  <c r="G53" i="9"/>
  <c r="F53" i="9"/>
  <c r="H51" i="9"/>
  <c r="E51" i="9"/>
  <c r="D51" i="9"/>
  <c r="G51" i="9" s="1"/>
  <c r="C51" i="9"/>
  <c r="F51" i="9" s="1"/>
  <c r="H50" i="9"/>
  <c r="G50" i="9"/>
  <c r="F50" i="9"/>
  <c r="H49" i="9"/>
  <c r="G49" i="9"/>
  <c r="F49" i="9"/>
  <c r="H48" i="9"/>
  <c r="G48" i="9"/>
  <c r="F48" i="9"/>
  <c r="F46" i="9"/>
  <c r="E46" i="9"/>
  <c r="H46" i="9" s="1"/>
  <c r="D46" i="9"/>
  <c r="G46" i="9" s="1"/>
  <c r="C46" i="9"/>
  <c r="H45" i="9"/>
  <c r="G45" i="9"/>
  <c r="F45" i="9"/>
  <c r="H44" i="9"/>
  <c r="G44" i="9"/>
  <c r="F44" i="9"/>
  <c r="H43" i="9"/>
  <c r="G43" i="9"/>
  <c r="F43" i="9"/>
  <c r="H41" i="9"/>
  <c r="G41" i="9"/>
  <c r="F41" i="9"/>
  <c r="E41" i="9"/>
  <c r="D41" i="9"/>
  <c r="C41" i="9"/>
  <c r="H40" i="9"/>
  <c r="G40" i="9"/>
  <c r="F40" i="9"/>
  <c r="H39" i="9"/>
  <c r="G39" i="9"/>
  <c r="F39" i="9"/>
  <c r="H38" i="9"/>
  <c r="G38" i="9"/>
  <c r="F38" i="9"/>
  <c r="G36" i="9"/>
  <c r="F36" i="9"/>
  <c r="E36" i="9"/>
  <c r="H36" i="9" s="1"/>
  <c r="D36" i="9"/>
  <c r="C36" i="9"/>
  <c r="H35" i="9"/>
  <c r="G35" i="9"/>
  <c r="F35" i="9"/>
  <c r="H34" i="9"/>
  <c r="G34" i="9"/>
  <c r="F34" i="9"/>
  <c r="H33" i="9"/>
  <c r="G33" i="9"/>
  <c r="F33" i="9"/>
  <c r="H31" i="9"/>
  <c r="E31" i="9"/>
  <c r="D31" i="9"/>
  <c r="G31" i="9" s="1"/>
  <c r="C31" i="9"/>
  <c r="F31" i="9" s="1"/>
  <c r="H30" i="9"/>
  <c r="G30" i="9"/>
  <c r="F30" i="9"/>
  <c r="H29" i="9"/>
  <c r="G29" i="9"/>
  <c r="F29" i="9"/>
  <c r="H28" i="9"/>
  <c r="G28" i="9"/>
  <c r="F28" i="9"/>
  <c r="E26" i="9"/>
  <c r="H26" i="9" s="1"/>
  <c r="D26" i="9"/>
  <c r="G26" i="9" s="1"/>
  <c r="C26" i="9"/>
  <c r="F26" i="9" s="1"/>
  <c r="H25" i="9"/>
  <c r="G25" i="9"/>
  <c r="F25" i="9"/>
  <c r="H24" i="9"/>
  <c r="G24" i="9"/>
  <c r="F24" i="9"/>
  <c r="H23" i="9"/>
  <c r="G23" i="9"/>
  <c r="F23" i="9"/>
  <c r="F21" i="9"/>
  <c r="E21" i="9"/>
  <c r="H21" i="9" s="1"/>
  <c r="D21" i="9"/>
  <c r="G21" i="9" s="1"/>
  <c r="C21" i="9"/>
  <c r="H20" i="9"/>
  <c r="G20" i="9"/>
  <c r="F20" i="9"/>
  <c r="H19" i="9"/>
  <c r="G19" i="9"/>
  <c r="F19" i="9"/>
  <c r="H18" i="9"/>
  <c r="G18" i="9"/>
  <c r="F18" i="9"/>
  <c r="H16" i="9"/>
  <c r="G16" i="9"/>
  <c r="F16" i="9"/>
  <c r="E16" i="9"/>
  <c r="D16" i="9"/>
  <c r="C16" i="9"/>
  <c r="H15" i="9"/>
  <c r="G15" i="9"/>
  <c r="F15" i="9"/>
  <c r="H14" i="9"/>
  <c r="G14" i="9"/>
  <c r="F14" i="9"/>
  <c r="H13" i="9"/>
  <c r="G13" i="9"/>
  <c r="F13" i="9"/>
  <c r="E11" i="9"/>
  <c r="H11" i="9" s="1"/>
  <c r="D11" i="9"/>
  <c r="G11" i="9" s="1"/>
  <c r="C11" i="9"/>
  <c r="F11" i="9" s="1"/>
  <c r="H10" i="9"/>
  <c r="G10" i="9"/>
  <c r="F10" i="9"/>
  <c r="H9" i="9"/>
  <c r="G9" i="9"/>
  <c r="F9" i="9"/>
  <c r="H8" i="9"/>
  <c r="G8" i="9"/>
  <c r="F8" i="9"/>
  <c r="D5" i="6"/>
  <c r="G5" i="6" s="1"/>
  <c r="O34" i="5"/>
  <c r="N34" i="5"/>
  <c r="L34" i="5"/>
  <c r="K34" i="5"/>
  <c r="I34" i="5"/>
  <c r="H34" i="5"/>
  <c r="F34" i="5"/>
  <c r="E34" i="5"/>
  <c r="C34" i="5"/>
  <c r="F4" i="7"/>
  <c r="H4" i="7" s="1"/>
  <c r="I2" i="13" s="1"/>
  <c r="M4" i="15" s="1"/>
  <c r="G6" i="3"/>
  <c r="F6" i="3"/>
  <c r="E6" i="3"/>
  <c r="K11" i="12"/>
  <c r="AB4" i="21"/>
  <c r="D130" i="21" s="1"/>
  <c r="R4" i="21"/>
  <c r="D88" i="21" s="1"/>
  <c r="H4" i="21"/>
  <c r="H46" i="21" s="1"/>
  <c r="B40" i="1"/>
  <c r="B43" i="1"/>
  <c r="B42" i="1"/>
  <c r="B41" i="1"/>
  <c r="B39" i="1"/>
  <c r="A22" i="1"/>
  <c r="D4" i="1"/>
  <c r="D3" i="1"/>
  <c r="D2" i="1"/>
  <c r="D1" i="1"/>
  <c r="S26" i="14" l="1"/>
  <c r="AZ26" i="14"/>
  <c r="GA26" i="14"/>
  <c r="GB26" i="14"/>
  <c r="DX26" i="14"/>
  <c r="F5" i="6"/>
  <c r="GD10" i="20"/>
  <c r="J11" i="14"/>
  <c r="BC39" i="14" s="1"/>
  <c r="J1" i="14"/>
  <c r="I11" i="14"/>
  <c r="DO10" i="20"/>
  <c r="DU10" i="20"/>
  <c r="F92" i="12"/>
  <c r="D97" i="9"/>
  <c r="G97" i="9" s="1"/>
  <c r="J43" i="14"/>
  <c r="J49" i="14" s="1"/>
  <c r="E92" i="12"/>
  <c r="H514" i="19"/>
  <c r="I513" i="19"/>
  <c r="H511" i="19"/>
  <c r="G524" i="19"/>
  <c r="H526" i="19"/>
  <c r="G527" i="19"/>
  <c r="H524" i="19"/>
  <c r="H527" i="19"/>
  <c r="I526" i="19"/>
  <c r="G526" i="19"/>
  <c r="F524" i="19"/>
  <c r="I524" i="19"/>
  <c r="I527" i="19"/>
  <c r="F511" i="19"/>
  <c r="G513" i="19"/>
  <c r="G511" i="19"/>
  <c r="H513" i="19"/>
  <c r="G514" i="19"/>
  <c r="I514" i="19"/>
  <c r="I511" i="19"/>
  <c r="FR26" i="14"/>
  <c r="FR47" i="14"/>
  <c r="FR50" i="14" s="1"/>
  <c r="G4" i="7"/>
  <c r="H2" i="13" s="1"/>
  <c r="L4" i="15" s="1"/>
  <c r="E5" i="6"/>
  <c r="E93" i="12"/>
  <c r="I42" i="14"/>
  <c r="I48" i="14" s="1"/>
  <c r="BN26" i="14"/>
  <c r="EL26" i="14"/>
  <c r="BX47" i="14"/>
  <c r="BX50" i="14" s="1"/>
  <c r="F93" i="12"/>
  <c r="AP10" i="20"/>
  <c r="J47" i="14"/>
  <c r="EL50" i="14"/>
  <c r="CJ48" i="14"/>
  <c r="CJ50" i="14" s="1"/>
  <c r="B44" i="1"/>
  <c r="GS10" i="20"/>
  <c r="FW10" i="20"/>
  <c r="FF10" i="20"/>
  <c r="EJ10" i="20"/>
  <c r="CW10" i="20"/>
  <c r="CA10" i="20"/>
  <c r="BE10" i="20"/>
  <c r="AI10" i="20"/>
  <c r="R10" i="20"/>
  <c r="GQ10" i="20"/>
  <c r="FU10" i="20"/>
  <c r="EY10" i="20"/>
  <c r="EH10" i="20"/>
  <c r="DL10" i="20"/>
  <c r="BY10" i="20"/>
  <c r="BC10" i="20"/>
  <c r="AG10" i="20"/>
  <c r="GO10" i="20"/>
  <c r="FS10" i="20"/>
  <c r="EW10" i="20"/>
  <c r="EA10" i="20"/>
  <c r="DJ10" i="20"/>
  <c r="CN10" i="20"/>
  <c r="BA10" i="20"/>
  <c r="AE10" i="20"/>
  <c r="HE10" i="20"/>
  <c r="GI10" i="20"/>
  <c r="FR10" i="20"/>
  <c r="EV10" i="20"/>
  <c r="DI10" i="20"/>
  <c r="CM10" i="20"/>
  <c r="BQ10" i="20"/>
  <c r="AU10" i="20"/>
  <c r="AD10" i="20"/>
  <c r="HA10" i="20"/>
  <c r="FT10" i="20"/>
  <c r="EM10" i="20"/>
  <c r="CL10" i="20"/>
  <c r="BM10" i="20"/>
  <c r="AF10" i="20"/>
  <c r="GU10" i="20"/>
  <c r="FQ10" i="20"/>
  <c r="DM10" i="20"/>
  <c r="CK10" i="20"/>
  <c r="BG10" i="20"/>
  <c r="AC10" i="20"/>
  <c r="FK10" i="20"/>
  <c r="EK10" i="20"/>
  <c r="DK10" i="20"/>
  <c r="CE10" i="20"/>
  <c r="W10" i="20"/>
  <c r="GR10" i="20"/>
  <c r="EI10" i="20"/>
  <c r="DC10" i="20"/>
  <c r="BD10" i="20"/>
  <c r="GP10" i="20"/>
  <c r="FI10" i="20"/>
  <c r="EG10" i="20"/>
  <c r="CC10" i="20"/>
  <c r="BB10" i="20"/>
  <c r="U10" i="20"/>
  <c r="FH10" i="20"/>
  <c r="DA10" i="20"/>
  <c r="CB10" i="20"/>
  <c r="T10" i="20"/>
  <c r="GG10" i="20"/>
  <c r="FG10" i="20"/>
  <c r="DY10" i="20"/>
  <c r="CZ10" i="20"/>
  <c r="BZ10" i="20"/>
  <c r="AS10" i="20"/>
  <c r="S10" i="20"/>
  <c r="HG10" i="20"/>
  <c r="GF10" i="20"/>
  <c r="FE10" i="20"/>
  <c r="DX10" i="20"/>
  <c r="CY10" i="20"/>
  <c r="BS10" i="20"/>
  <c r="AR10" i="20"/>
  <c r="Q10" i="20"/>
  <c r="GE10" i="20"/>
  <c r="DW10" i="20"/>
  <c r="CX10" i="20"/>
  <c r="AQ10" i="20"/>
  <c r="EM50" i="14"/>
  <c r="CH26" i="14"/>
  <c r="DO50" i="14"/>
  <c r="BN10" i="20"/>
  <c r="DV10" i="20"/>
  <c r="H6" i="3"/>
  <c r="DD50" i="14"/>
  <c r="CI26" i="14"/>
  <c r="FG26" i="14"/>
  <c r="DP50" i="14"/>
  <c r="BO10" i="20"/>
  <c r="HB10" i="20"/>
  <c r="E97" i="9"/>
  <c r="AG50" i="14"/>
  <c r="DE50" i="14"/>
  <c r="FI50" i="14"/>
  <c r="GC50" i="14"/>
  <c r="FH26" i="14"/>
  <c r="EX47" i="14"/>
  <c r="EX50" i="14" s="1"/>
  <c r="BP10" i="20"/>
  <c r="HC10" i="20"/>
  <c r="D4" i="7"/>
  <c r="E2" i="13" s="1"/>
  <c r="I4" i="15" s="1"/>
  <c r="C4" i="7"/>
  <c r="D2" i="13" s="1"/>
  <c r="H4" i="15" s="1"/>
  <c r="D97" i="12"/>
  <c r="C103" i="9"/>
  <c r="D101" i="12" s="1"/>
  <c r="BB50" i="14"/>
  <c r="DZ50" i="14"/>
  <c r="GD50" i="14"/>
  <c r="V47" i="14"/>
  <c r="V50" i="14" s="1"/>
  <c r="FG50" i="14"/>
  <c r="ES10" i="20"/>
  <c r="HD10" i="20"/>
  <c r="I4" i="7"/>
  <c r="J2" i="13" s="1"/>
  <c r="N4" i="15" s="1"/>
  <c r="E97" i="12"/>
  <c r="D103" i="9"/>
  <c r="E101" i="12" s="1"/>
  <c r="D101" i="9"/>
  <c r="AE26" i="14"/>
  <c r="AE50" i="14"/>
  <c r="FH50" i="14"/>
  <c r="ET10" i="20"/>
  <c r="F97" i="12"/>
  <c r="E101" i="9"/>
  <c r="T47" i="14"/>
  <c r="T50" i="14" s="1"/>
  <c r="T26" i="14"/>
  <c r="EB47" i="14"/>
  <c r="EB50" i="14" s="1"/>
  <c r="EB26" i="14"/>
  <c r="EV47" i="14"/>
  <c r="EV50" i="14" s="1"/>
  <c r="EV26" i="14"/>
  <c r="AF26" i="14"/>
  <c r="DD26" i="14"/>
  <c r="AF50" i="14"/>
  <c r="GP50" i="14"/>
  <c r="CO10" i="20"/>
  <c r="EU10" i="20"/>
  <c r="E4" i="7"/>
  <c r="F2" i="13" s="1"/>
  <c r="J4" i="15" s="1"/>
  <c r="U47" i="14"/>
  <c r="U50" i="14" s="1"/>
  <c r="U26" i="14"/>
  <c r="BY26" i="14"/>
  <c r="BY47" i="14"/>
  <c r="BY50" i="14" s="1"/>
  <c r="CS47" i="14"/>
  <c r="CS50" i="14" s="1"/>
  <c r="CS26" i="14"/>
  <c r="EW47" i="14"/>
  <c r="EW50" i="14" s="1"/>
  <c r="EW26" i="14"/>
  <c r="GP26" i="14"/>
  <c r="AQ50" i="14"/>
  <c r="G2" i="13"/>
  <c r="K4" i="15" s="1"/>
  <c r="CQ10" i="20"/>
  <c r="AA39" i="21"/>
  <c r="M123" i="21" s="1"/>
  <c r="AP26" i="14"/>
  <c r="AP47" i="14"/>
  <c r="AP50" i="14" s="1"/>
  <c r="CT47" i="14"/>
  <c r="CT50" i="14" s="1"/>
  <c r="CT26" i="14"/>
  <c r="D93" i="12"/>
  <c r="H42" i="14"/>
  <c r="H48" i="14" s="1"/>
  <c r="BW50" i="14"/>
  <c r="AO10" i="20"/>
  <c r="AK39" i="21"/>
  <c r="M165" i="21" s="1"/>
  <c r="D165" i="21"/>
  <c r="L22" i="15"/>
  <c r="H38" i="21" s="1"/>
  <c r="D104" i="12"/>
  <c r="H80" i="21"/>
  <c r="AC11" i="14"/>
  <c r="AY11" i="14"/>
  <c r="BU11" i="14"/>
  <c r="CQ11" i="14"/>
  <c r="DM11" i="14"/>
  <c r="EI11" i="14"/>
  <c r="FE11" i="14"/>
  <c r="GA11" i="14"/>
  <c r="AG26" i="14"/>
  <c r="BA26" i="14"/>
  <c r="DE26" i="14"/>
  <c r="FI26" i="14"/>
  <c r="GC26" i="14"/>
  <c r="V39" i="14"/>
  <c r="BN39" i="14"/>
  <c r="DF39" i="14"/>
  <c r="EX39" i="14"/>
  <c r="GP39" i="14"/>
  <c r="DQ47" i="14"/>
  <c r="DQ50" i="14" s="1"/>
  <c r="BC48" i="14"/>
  <c r="BC50" i="14" s="1"/>
  <c r="E94" i="12"/>
  <c r="I10" i="20"/>
  <c r="H11" i="14"/>
  <c r="AE11" i="14"/>
  <c r="BA11" i="14"/>
  <c r="BW11" i="14"/>
  <c r="CS11" i="14"/>
  <c r="DO11" i="14"/>
  <c r="EK11" i="14"/>
  <c r="FG11" i="14"/>
  <c r="GC11" i="14"/>
  <c r="BB26" i="14"/>
  <c r="DZ26" i="14"/>
  <c r="GD26" i="14"/>
  <c r="H41" i="14"/>
  <c r="M22" i="15"/>
  <c r="D164" i="21"/>
  <c r="F104" i="12"/>
  <c r="BW26" i="14"/>
  <c r="EA26" i="14"/>
  <c r="AF39" i="14"/>
  <c r="BX39" i="14"/>
  <c r="DP39" i="14"/>
  <c r="FH39" i="14"/>
  <c r="I41" i="14"/>
  <c r="FS47" i="14"/>
  <c r="FS50" i="14" s="1"/>
  <c r="N22" i="15"/>
  <c r="R38" i="21"/>
  <c r="C97" i="9"/>
  <c r="AG11" i="14"/>
  <c r="BC11" i="14"/>
  <c r="BY11" i="14"/>
  <c r="CU11" i="14"/>
  <c r="DQ11" i="14"/>
  <c r="EM11" i="14"/>
  <c r="FI11" i="14"/>
  <c r="GE11" i="14"/>
  <c r="AG39" i="14"/>
  <c r="BY39" i="14"/>
  <c r="DQ39" i="14"/>
  <c r="FI39" i="14"/>
  <c r="AR47" i="14"/>
  <c r="AR50" i="14" s="1"/>
  <c r="FT47" i="14"/>
  <c r="FT50" i="14" s="1"/>
  <c r="AB38" i="21"/>
  <c r="P11" i="14"/>
  <c r="AL11" i="14"/>
  <c r="BH11" i="14"/>
  <c r="CD11" i="14"/>
  <c r="CZ11" i="14"/>
  <c r="DV11" i="14"/>
  <c r="ER11" i="14"/>
  <c r="FN11" i="14"/>
  <c r="GJ11" i="14"/>
  <c r="EK47" i="14"/>
  <c r="EK50" i="14" s="1"/>
  <c r="AQ39" i="14"/>
  <c r="CI39" i="14"/>
  <c r="EA39" i="14"/>
  <c r="FS39" i="14"/>
  <c r="CU26" i="14"/>
  <c r="AR39" i="14"/>
  <c r="CJ39" i="14"/>
  <c r="EB39" i="14"/>
  <c r="FT39" i="14"/>
  <c r="N5" i="12"/>
  <c r="L5" i="12"/>
  <c r="E104" i="12"/>
  <c r="Q39" i="21"/>
  <c r="Q81" i="21" s="1"/>
  <c r="T11" i="14"/>
  <c r="AP11" i="14"/>
  <c r="BL11" i="14"/>
  <c r="CH11" i="14"/>
  <c r="DD11" i="14"/>
  <c r="DZ11" i="14"/>
  <c r="EV11" i="14"/>
  <c r="FR11" i="14"/>
  <c r="GN11" i="14"/>
  <c r="BL26" i="14"/>
  <c r="GN26" i="14"/>
  <c r="H43" i="14"/>
  <c r="H49" i="14" s="1"/>
  <c r="U11" i="14"/>
  <c r="AQ11" i="14"/>
  <c r="BM11" i="14"/>
  <c r="CI11" i="14"/>
  <c r="DE11" i="14"/>
  <c r="EA11" i="14"/>
  <c r="EW11" i="14"/>
  <c r="FS11" i="14"/>
  <c r="BM26" i="14"/>
  <c r="GO26" i="14"/>
  <c r="BB39" i="14"/>
  <c r="CT39" i="14"/>
  <c r="EL39" i="14"/>
  <c r="I8" i="16"/>
  <c r="J8" i="16"/>
  <c r="L8" i="16"/>
  <c r="M8" i="16"/>
  <c r="E95" i="12" l="1"/>
  <c r="J10" i="20"/>
  <c r="GE39" i="14"/>
  <c r="EM39" i="14"/>
  <c r="CU39" i="14"/>
  <c r="GD39" i="14"/>
  <c r="BM39" i="14"/>
  <c r="U39" i="14"/>
  <c r="GO39" i="14"/>
  <c r="DE39" i="14"/>
  <c r="EW39" i="14"/>
  <c r="GO11" i="14"/>
  <c r="FC11" i="14"/>
  <c r="DK11" i="14"/>
  <c r="BS11" i="14"/>
  <c r="AA11" i="14"/>
  <c r="AR11" i="14"/>
  <c r="AN11" i="14"/>
  <c r="GP11" i="14"/>
  <c r="EX11" i="14"/>
  <c r="DF11" i="14"/>
  <c r="BN11" i="14"/>
  <c r="V11" i="14"/>
  <c r="EB11" i="14"/>
  <c r="FO11" i="14"/>
  <c r="GL11" i="14"/>
  <c r="ET11" i="14"/>
  <c r="DB11" i="14"/>
  <c r="BJ11" i="14"/>
  <c r="R11" i="14"/>
  <c r="CF11" i="14"/>
  <c r="AM11" i="14"/>
  <c r="GK11" i="14"/>
  <c r="ES11" i="14"/>
  <c r="DA11" i="14"/>
  <c r="BI11" i="14"/>
  <c r="Q11" i="14"/>
  <c r="FP11" i="14"/>
  <c r="GD11" i="14"/>
  <c r="EL11" i="14"/>
  <c r="CT11" i="14"/>
  <c r="BB11" i="14"/>
  <c r="CJ11" i="14"/>
  <c r="DW11" i="14"/>
  <c r="FZ11" i="14"/>
  <c r="EH11" i="14"/>
  <c r="CP11" i="14"/>
  <c r="AX11" i="14"/>
  <c r="FT11" i="14"/>
  <c r="FY11" i="14"/>
  <c r="EG11" i="14"/>
  <c r="CO11" i="14"/>
  <c r="AW11" i="14"/>
  <c r="CE11" i="14"/>
  <c r="FH11" i="14"/>
  <c r="DP11" i="14"/>
  <c r="BX11" i="14"/>
  <c r="AF11" i="14"/>
  <c r="FD11" i="14"/>
  <c r="DL11" i="14"/>
  <c r="BT11" i="14"/>
  <c r="AB11" i="14"/>
  <c r="DX11" i="14"/>
  <c r="J44" i="14"/>
  <c r="J50" i="14"/>
  <c r="E105" i="9"/>
  <c r="F99" i="12"/>
  <c r="D99" i="12"/>
  <c r="C105" i="9"/>
  <c r="F97" i="9"/>
  <c r="D95" i="12"/>
  <c r="E99" i="12"/>
  <c r="D105" i="9"/>
  <c r="H97" i="9"/>
  <c r="F95" i="12"/>
  <c r="H47" i="14"/>
  <c r="H50" i="14" s="1"/>
  <c r="H44" i="14"/>
  <c r="H10" i="20"/>
  <c r="GC39" i="14"/>
  <c r="EK39" i="14"/>
  <c r="CS39" i="14"/>
  <c r="BA39" i="14"/>
  <c r="FR39" i="14"/>
  <c r="DZ39" i="14"/>
  <c r="CH39" i="14"/>
  <c r="AP39" i="14"/>
  <c r="FG39" i="14"/>
  <c r="DO39" i="14"/>
  <c r="BW39" i="14"/>
  <c r="AE39" i="14"/>
  <c r="GN39" i="14"/>
  <c r="EV39" i="14"/>
  <c r="BL39" i="14"/>
  <c r="DD39" i="14"/>
  <c r="T39" i="14"/>
  <c r="I47" i="14"/>
  <c r="I50" i="14" s="1"/>
  <c r="I44" i="14"/>
  <c r="E103" i="12" l="1"/>
  <c r="G105" i="9"/>
  <c r="D103" i="12"/>
  <c r="F105" i="9"/>
  <c r="F103" i="12"/>
  <c r="H105" i="9"/>
  <c r="H78" i="19"/>
  <c r="G792" i="19"/>
  <c r="H698" i="19"/>
  <c r="G345" i="19"/>
  <c r="G582" i="19"/>
  <c r="I804" i="19"/>
  <c r="I66" i="19"/>
  <c r="H746" i="19"/>
  <c r="F734" i="19"/>
  <c r="I604" i="19"/>
  <c r="H394" i="19"/>
  <c r="I297" i="19"/>
  <c r="F710" i="19"/>
  <c r="G640" i="19"/>
  <c r="G746" i="19"/>
  <c r="G17" i="19"/>
  <c r="G147" i="19"/>
  <c r="F345" i="19"/>
  <c r="H416" i="19"/>
  <c r="F321" i="19"/>
  <c r="G770" i="19"/>
  <c r="F664" i="19"/>
  <c r="I369" i="19"/>
  <c r="G664" i="19"/>
  <c r="H604" i="19"/>
  <c r="I357" i="19"/>
  <c r="F558" i="19"/>
  <c r="H227" i="19"/>
  <c r="H758" i="19"/>
  <c r="H582" i="19"/>
  <c r="F438" i="19"/>
  <c r="F758" i="19"/>
  <c r="I381" i="19"/>
  <c r="I123" i="19"/>
  <c r="H664" i="19"/>
  <c r="G193" i="19"/>
  <c r="I734" i="19"/>
  <c r="I676" i="19"/>
  <c r="I321" i="19"/>
  <c r="H135" i="19"/>
  <c r="I758" i="19"/>
  <c r="G570" i="19"/>
  <c r="G758" i="19"/>
  <c r="G171" i="19"/>
  <c r="I193" i="19"/>
  <c r="H640" i="19"/>
  <c r="G239" i="19"/>
  <c r="I171" i="19"/>
  <c r="I545" i="19"/>
  <c r="G333" i="19"/>
  <c r="H111" i="19"/>
  <c r="G263" i="19"/>
  <c r="H676" i="19"/>
  <c r="F239" i="19"/>
  <c r="F17" i="19"/>
  <c r="G111" i="19"/>
  <c r="I628" i="19"/>
  <c r="G804" i="19"/>
  <c r="H309" i="19"/>
  <c r="G545" i="19"/>
  <c r="I570" i="19"/>
  <c r="I616" i="19"/>
  <c r="G486" i="19"/>
  <c r="I722" i="19"/>
  <c r="G357" i="19"/>
  <c r="G297" i="19"/>
  <c r="G54" i="19"/>
  <c r="F193" i="19"/>
  <c r="I205" i="19"/>
  <c r="F804" i="19"/>
  <c r="F416" i="19"/>
  <c r="I558" i="19"/>
  <c r="I275" i="19"/>
  <c r="H333" i="19"/>
  <c r="I394" i="19"/>
  <c r="F66" i="19"/>
  <c r="F640" i="19"/>
  <c r="F570" i="19"/>
  <c r="F604" i="19"/>
  <c r="I54" i="19"/>
  <c r="H381" i="19"/>
  <c r="I664" i="19"/>
  <c r="H734" i="19"/>
  <c r="F309" i="19"/>
  <c r="H32" i="19"/>
  <c r="I239" i="19"/>
  <c r="H770" i="19"/>
  <c r="G78" i="19"/>
  <c r="I652" i="19"/>
  <c r="H159" i="19"/>
  <c r="G309" i="19"/>
  <c r="F792" i="19"/>
  <c r="G123" i="19"/>
  <c r="H369" i="19"/>
  <c r="I710" i="19"/>
  <c r="F111" i="19"/>
  <c r="G394" i="19"/>
  <c r="G734" i="19"/>
  <c r="I263" i="19"/>
  <c r="F652" i="19"/>
  <c r="G32" i="19"/>
  <c r="G369" i="19"/>
  <c r="I582" i="19"/>
  <c r="H570" i="19"/>
  <c r="F545" i="19"/>
  <c r="G438" i="19"/>
  <c r="F297" i="19"/>
  <c r="G205" i="19"/>
  <c r="G462" i="19"/>
  <c r="I486" i="19"/>
  <c r="F333" i="19"/>
  <c r="G227" i="19"/>
  <c r="I345" i="19"/>
  <c r="G652" i="19"/>
  <c r="G698" i="19"/>
  <c r="F582" i="19"/>
  <c r="I770" i="19"/>
  <c r="I333" i="19"/>
  <c r="H438" i="19"/>
  <c r="H193" i="19"/>
  <c r="I792" i="19"/>
  <c r="I78" i="19"/>
  <c r="H297" i="19"/>
  <c r="H345" i="19"/>
  <c r="I462" i="19"/>
  <c r="I309" i="19"/>
  <c r="G628" i="19"/>
  <c r="H17" i="19"/>
  <c r="H357" i="19"/>
  <c r="G159" i="19"/>
  <c r="H123" i="19"/>
  <c r="G321" i="19"/>
  <c r="F159" i="19"/>
  <c r="F78" i="19"/>
  <c r="H66" i="19"/>
  <c r="F381" i="19"/>
  <c r="H545" i="19"/>
  <c r="G616" i="19"/>
  <c r="F746" i="19"/>
  <c r="H239" i="19"/>
  <c r="H462" i="19"/>
  <c r="G676" i="19"/>
  <c r="G722" i="19"/>
  <c r="H147" i="19"/>
  <c r="I438" i="19"/>
  <c r="G416" i="19"/>
  <c r="I640" i="19"/>
  <c r="H171" i="19"/>
  <c r="F486" i="19"/>
  <c r="F227" i="19"/>
  <c r="H558" i="19"/>
  <c r="H321" i="19"/>
  <c r="I17" i="19"/>
  <c r="F171" i="19"/>
  <c r="I746" i="19"/>
  <c r="H275" i="19"/>
  <c r="I416" i="19"/>
  <c r="G604" i="19"/>
  <c r="F275" i="19"/>
  <c r="H628" i="19"/>
  <c r="I159" i="19"/>
  <c r="I147" i="19"/>
  <c r="F676" i="19"/>
  <c r="H792" i="19"/>
  <c r="F369" i="19"/>
  <c r="F628" i="19"/>
  <c r="H652" i="19"/>
  <c r="F147" i="19"/>
  <c r="F32" i="19"/>
  <c r="H263" i="19"/>
  <c r="H722" i="19"/>
  <c r="G275" i="19"/>
  <c r="G381" i="19"/>
  <c r="F722" i="19"/>
  <c r="F462" i="19"/>
  <c r="F698" i="19"/>
  <c r="F135" i="19"/>
  <c r="G558" i="19"/>
  <c r="I111" i="19"/>
  <c r="H486" i="19"/>
  <c r="F123" i="19"/>
  <c r="F263" i="19"/>
  <c r="I227" i="19"/>
  <c r="G66" i="19"/>
  <c r="I135" i="19"/>
  <c r="F394" i="19"/>
  <c r="I32" i="19"/>
  <c r="F616" i="19"/>
  <c r="F770" i="19"/>
  <c r="G710" i="19"/>
  <c r="H54" i="19"/>
  <c r="H616" i="19"/>
  <c r="F357" i="19"/>
  <c r="F205" i="19"/>
  <c r="F54" i="19"/>
  <c r="I698" i="19"/>
  <c r="G135" i="19"/>
  <c r="H205" i="19"/>
  <c r="H710" i="19"/>
  <c r="H804" i="19"/>
  <c r="I644" i="19" l="1"/>
  <c r="I641" i="19"/>
  <c r="I163" i="19"/>
  <c r="I160" i="19"/>
  <c r="I677" i="19"/>
  <c r="I680" i="19"/>
  <c r="G679" i="19"/>
  <c r="F677" i="19"/>
  <c r="G667" i="19"/>
  <c r="F665" i="19"/>
  <c r="I18" i="19"/>
  <c r="I21" i="19"/>
  <c r="G761" i="19"/>
  <c r="F759" i="19"/>
  <c r="G70" i="19"/>
  <c r="G67" i="19"/>
  <c r="H69" i="19"/>
  <c r="H759" i="19"/>
  <c r="I761" i="19"/>
  <c r="H762" i="19"/>
  <c r="I667" i="19"/>
  <c r="H665" i="19"/>
  <c r="H605" i="19"/>
  <c r="H608" i="19"/>
  <c r="I607" i="19"/>
  <c r="I762" i="19"/>
  <c r="I759" i="19"/>
  <c r="H276" i="19"/>
  <c r="H279" i="19"/>
  <c r="I278" i="19"/>
  <c r="F629" i="19"/>
  <c r="G631" i="19"/>
  <c r="F148" i="19"/>
  <c r="G150" i="19"/>
  <c r="G114" i="19"/>
  <c r="F112" i="19"/>
  <c r="G310" i="19"/>
  <c r="H312" i="19"/>
  <c r="H713" i="19"/>
  <c r="G711" i="19"/>
  <c r="G714" i="19"/>
  <c r="G278" i="19"/>
  <c r="F276" i="19"/>
  <c r="I702" i="19"/>
  <c r="I699" i="19"/>
  <c r="I36" i="19"/>
  <c r="I33" i="19"/>
  <c r="G240" i="19"/>
  <c r="G243" i="19"/>
  <c r="H242" i="19"/>
  <c r="G360" i="19"/>
  <c r="F358" i="19"/>
  <c r="G463" i="19"/>
  <c r="G466" i="19"/>
  <c r="H465" i="19"/>
  <c r="G172" i="19"/>
  <c r="G175" i="19"/>
  <c r="H174" i="19"/>
  <c r="I264" i="19"/>
  <c r="I267" i="19"/>
  <c r="I372" i="19"/>
  <c r="H370" i="19"/>
  <c r="H373" i="19"/>
  <c r="H372" i="19"/>
  <c r="G373" i="19"/>
  <c r="G370" i="19"/>
  <c r="H723" i="19"/>
  <c r="H726" i="19"/>
  <c r="I725" i="19"/>
  <c r="I420" i="19"/>
  <c r="I417" i="19"/>
  <c r="H127" i="19"/>
  <c r="I126" i="19"/>
  <c r="H124" i="19"/>
  <c r="G20" i="19"/>
  <c r="F18" i="19"/>
  <c r="H711" i="19"/>
  <c r="I713" i="19"/>
  <c r="H714" i="19"/>
  <c r="H701" i="19"/>
  <c r="G699" i="19"/>
  <c r="G702" i="19"/>
  <c r="G334" i="19"/>
  <c r="G337" i="19"/>
  <c r="H336" i="19"/>
  <c r="I796" i="19"/>
  <c r="I793" i="19"/>
  <c r="G228" i="19"/>
  <c r="H230" i="19"/>
  <c r="G231" i="19"/>
  <c r="I115" i="19"/>
  <c r="I112" i="19"/>
  <c r="G725" i="19"/>
  <c r="F723" i="19"/>
  <c r="I701" i="19"/>
  <c r="H702" i="19"/>
  <c r="H699" i="19"/>
  <c r="I583" i="19"/>
  <c r="I571" i="19"/>
  <c r="I574" i="19"/>
  <c r="I679" i="19"/>
  <c r="H677" i="19"/>
  <c r="H680" i="19"/>
  <c r="G55" i="19"/>
  <c r="H57" i="19"/>
  <c r="G58" i="19"/>
  <c r="G808" i="19"/>
  <c r="H807" i="19"/>
  <c r="G805" i="19"/>
  <c r="H631" i="19"/>
  <c r="G632" i="19"/>
  <c r="G629" i="19"/>
  <c r="I334" i="19"/>
  <c r="I337" i="19"/>
  <c r="G81" i="19"/>
  <c r="F79" i="19"/>
  <c r="H349" i="19"/>
  <c r="I348" i="19"/>
  <c r="H346" i="19"/>
  <c r="G737" i="19"/>
  <c r="F735" i="19"/>
  <c r="H441" i="19"/>
  <c r="G442" i="19"/>
  <c r="G439" i="19"/>
  <c r="H749" i="19"/>
  <c r="G747" i="19"/>
  <c r="G750" i="19"/>
  <c r="I805" i="19"/>
  <c r="I808" i="19"/>
  <c r="I279" i="19"/>
  <c r="I276" i="19"/>
  <c r="I723" i="19"/>
  <c r="I726" i="19"/>
  <c r="F605" i="19"/>
  <c r="G607" i="19"/>
  <c r="F805" i="19"/>
  <c r="G807" i="19"/>
  <c r="H243" i="19"/>
  <c r="I242" i="19"/>
  <c r="H240" i="19"/>
  <c r="G163" i="19"/>
  <c r="H162" i="19"/>
  <c r="G160" i="19"/>
  <c r="G420" i="19"/>
  <c r="G417" i="19"/>
  <c r="H419" i="19"/>
  <c r="H546" i="19"/>
  <c r="I548" i="19"/>
  <c r="H549" i="19"/>
  <c r="G771" i="19"/>
  <c r="G774" i="19"/>
  <c r="H773" i="19"/>
  <c r="I298" i="19"/>
  <c r="H228" i="19"/>
  <c r="I230" i="19"/>
  <c r="H231" i="19"/>
  <c r="G348" i="19"/>
  <c r="F346" i="19"/>
  <c r="I35" i="19"/>
  <c r="H36" i="19"/>
  <c r="H33" i="19"/>
  <c r="G69" i="19"/>
  <c r="F67" i="19"/>
  <c r="I653" i="19"/>
  <c r="I656" i="19"/>
  <c r="I668" i="19"/>
  <c r="I665" i="19"/>
  <c r="H322" i="19"/>
  <c r="I324" i="19"/>
  <c r="H325" i="19"/>
  <c r="G726" i="19"/>
  <c r="G723" i="19"/>
  <c r="H725" i="19"/>
  <c r="I231" i="19"/>
  <c r="I228" i="19"/>
  <c r="G489" i="19"/>
  <c r="F487" i="19"/>
  <c r="I124" i="19"/>
  <c r="I127" i="19"/>
  <c r="H667" i="19"/>
  <c r="G665" i="19"/>
  <c r="H136" i="19"/>
  <c r="H139" i="19"/>
  <c r="I138" i="19"/>
  <c r="G441" i="19"/>
  <c r="F439" i="19"/>
  <c r="G795" i="19"/>
  <c r="F793" i="19"/>
  <c r="I773" i="19"/>
  <c r="H774" i="19"/>
  <c r="H771" i="19"/>
  <c r="F33" i="19"/>
  <c r="G35" i="19"/>
  <c r="I795" i="19"/>
  <c r="H796" i="19"/>
  <c r="H793" i="19"/>
  <c r="G773" i="19"/>
  <c r="F771" i="19"/>
  <c r="I747" i="19"/>
  <c r="I750" i="19"/>
  <c r="F55" i="19"/>
  <c r="G57" i="19"/>
  <c r="G397" i="19"/>
  <c r="F395" i="19"/>
  <c r="H641" i="19"/>
  <c r="I643" i="19"/>
  <c r="H644" i="19"/>
  <c r="I735" i="19"/>
  <c r="I738" i="19"/>
  <c r="G209" i="19"/>
  <c r="H208" i="19"/>
  <c r="G206" i="19"/>
  <c r="G759" i="19"/>
  <c r="G762" i="19"/>
  <c r="H761" i="19"/>
  <c r="G276" i="19"/>
  <c r="G279" i="19"/>
  <c r="H278" i="19"/>
  <c r="I655" i="19"/>
  <c r="H656" i="19"/>
  <c r="H653" i="19"/>
  <c r="G465" i="19"/>
  <c r="F463" i="19"/>
  <c r="H397" i="19"/>
  <c r="G398" i="19"/>
  <c r="G395" i="19"/>
  <c r="I114" i="19"/>
  <c r="H115" i="19"/>
  <c r="H112" i="19"/>
  <c r="H617" i="19"/>
  <c r="H620" i="19"/>
  <c r="I619" i="19"/>
  <c r="H632" i="19"/>
  <c r="I631" i="19"/>
  <c r="H629" i="19"/>
  <c r="I208" i="19"/>
  <c r="H209" i="19"/>
  <c r="H206" i="19"/>
  <c r="H655" i="19"/>
  <c r="G656" i="19"/>
  <c r="G653" i="19"/>
  <c r="I546" i="19"/>
  <c r="I549" i="19"/>
  <c r="H197" i="19"/>
  <c r="H194" i="19"/>
  <c r="I196" i="19"/>
  <c r="F334" i="19"/>
  <c r="G336" i="19"/>
  <c r="I573" i="19"/>
  <c r="H571" i="19"/>
  <c r="H574" i="19"/>
  <c r="F653" i="19"/>
  <c r="G655" i="19"/>
  <c r="H795" i="19"/>
  <c r="G796" i="19"/>
  <c r="G793" i="19"/>
  <c r="G138" i="19"/>
  <c r="F136" i="19"/>
  <c r="H548" i="19"/>
  <c r="G546" i="19"/>
  <c r="G549" i="19"/>
  <c r="G608" i="19"/>
  <c r="G605" i="19"/>
  <c r="H607" i="19"/>
  <c r="H300" i="19"/>
  <c r="G298" i="19"/>
  <c r="I632" i="19"/>
  <c r="I629" i="19"/>
  <c r="I310" i="19"/>
  <c r="I771" i="19"/>
  <c r="I774" i="19"/>
  <c r="F160" i="19"/>
  <c r="G162" i="19"/>
  <c r="H298" i="19"/>
  <c r="I300" i="19"/>
  <c r="H747" i="19"/>
  <c r="I749" i="19"/>
  <c r="H750" i="19"/>
  <c r="H487" i="19"/>
  <c r="I489" i="19"/>
  <c r="H490" i="19"/>
  <c r="G644" i="19"/>
  <c r="H643" i="19"/>
  <c r="G641" i="19"/>
  <c r="H585" i="19"/>
  <c r="G583" i="19"/>
  <c r="I559" i="19"/>
  <c r="H489" i="19"/>
  <c r="G490" i="19"/>
  <c r="G487" i="19"/>
  <c r="G573" i="19"/>
  <c r="F571" i="19"/>
  <c r="I209" i="19"/>
  <c r="I206" i="19"/>
  <c r="F747" i="19"/>
  <c r="G749" i="19"/>
  <c r="H361" i="19"/>
  <c r="H358" i="19"/>
  <c r="I360" i="19"/>
  <c r="I442" i="19"/>
  <c r="I439" i="19"/>
  <c r="G384" i="19"/>
  <c r="F382" i="19"/>
  <c r="F322" i="19"/>
  <c r="G324" i="19"/>
  <c r="I397" i="19"/>
  <c r="H398" i="19"/>
  <c r="H395" i="19"/>
  <c r="F559" i="19"/>
  <c r="G561" i="19"/>
  <c r="G148" i="19"/>
  <c r="G151" i="19"/>
  <c r="H150" i="19"/>
  <c r="G312" i="19"/>
  <c r="F310" i="19"/>
  <c r="I398" i="19"/>
  <c r="I395" i="19"/>
  <c r="I151" i="19"/>
  <c r="I148" i="19"/>
  <c r="H382" i="19"/>
  <c r="H385" i="19"/>
  <c r="I384" i="19"/>
  <c r="I561" i="19"/>
  <c r="H559" i="19"/>
  <c r="G680" i="19"/>
  <c r="H679" i="19"/>
  <c r="G677" i="19"/>
  <c r="G266" i="19"/>
  <c r="F264" i="19"/>
  <c r="H175" i="19"/>
  <c r="H172" i="19"/>
  <c r="I174" i="19"/>
  <c r="I385" i="19"/>
  <c r="I382" i="19"/>
  <c r="I370" i="19"/>
  <c r="I373" i="19"/>
  <c r="I322" i="19"/>
  <c r="I325" i="19"/>
  <c r="I585" i="19"/>
  <c r="H583" i="19"/>
  <c r="F370" i="19"/>
  <c r="G372" i="19"/>
  <c r="I243" i="19"/>
  <c r="I240" i="19"/>
  <c r="I714" i="19"/>
  <c r="I711" i="19"/>
  <c r="I162" i="19"/>
  <c r="H163" i="19"/>
  <c r="H160" i="19"/>
  <c r="F617" i="19"/>
  <c r="G619" i="19"/>
  <c r="F172" i="19"/>
  <c r="G174" i="19"/>
  <c r="F206" i="19"/>
  <c r="G208" i="19"/>
  <c r="I136" i="19"/>
  <c r="I139" i="19"/>
  <c r="I194" i="19"/>
  <c r="I197" i="19"/>
  <c r="G194" i="19"/>
  <c r="H196" i="19"/>
  <c r="G197" i="19"/>
  <c r="F298" i="19"/>
  <c r="G300" i="19"/>
  <c r="H573" i="19"/>
  <c r="G571" i="19"/>
  <c r="G574" i="19"/>
  <c r="H737" i="19"/>
  <c r="G735" i="19"/>
  <c r="G738" i="19"/>
  <c r="G127" i="19"/>
  <c r="H126" i="19"/>
  <c r="G124" i="19"/>
  <c r="G36" i="19"/>
  <c r="G33" i="19"/>
  <c r="H35" i="19"/>
  <c r="H264" i="19"/>
  <c r="I266" i="19"/>
  <c r="H267" i="19"/>
  <c r="H805" i="19"/>
  <c r="I807" i="19"/>
  <c r="H808" i="19"/>
  <c r="H55" i="19"/>
  <c r="I57" i="19"/>
  <c r="H58" i="19"/>
  <c r="F240" i="19"/>
  <c r="G242" i="19"/>
  <c r="G136" i="19"/>
  <c r="G139" i="19"/>
  <c r="H138" i="19"/>
  <c r="I346" i="19"/>
  <c r="I349" i="19"/>
  <c r="I175" i="19"/>
  <c r="I172" i="19"/>
  <c r="H439" i="19"/>
  <c r="I441" i="19"/>
  <c r="H442" i="19"/>
  <c r="I487" i="19"/>
  <c r="I490" i="19"/>
  <c r="G559" i="19"/>
  <c r="H561" i="19"/>
  <c r="G382" i="19"/>
  <c r="H384" i="19"/>
  <c r="G385" i="19"/>
  <c r="I81" i="19"/>
  <c r="H79" i="19"/>
  <c r="G701" i="19"/>
  <c r="F699" i="19"/>
  <c r="I312" i="19"/>
  <c r="H310" i="19"/>
  <c r="G267" i="19"/>
  <c r="G264" i="19"/>
  <c r="H266" i="19"/>
  <c r="G358" i="19"/>
  <c r="G361" i="19"/>
  <c r="H360" i="19"/>
  <c r="H114" i="19"/>
  <c r="G112" i="19"/>
  <c r="G115" i="19"/>
  <c r="I466" i="19"/>
  <c r="I463" i="19"/>
  <c r="G585" i="19"/>
  <c r="F583" i="19"/>
  <c r="G322" i="19"/>
  <c r="H324" i="19"/>
  <c r="G325" i="19"/>
  <c r="I79" i="19"/>
  <c r="I67" i="19"/>
  <c r="I70" i="19"/>
  <c r="F546" i="19"/>
  <c r="G548" i="19"/>
  <c r="F711" i="19"/>
  <c r="G713" i="19"/>
  <c r="G346" i="19"/>
  <c r="H348" i="19"/>
  <c r="G349" i="19"/>
  <c r="G419" i="19"/>
  <c r="F417" i="19"/>
  <c r="I620" i="19"/>
  <c r="I617" i="19"/>
  <c r="F641" i="19"/>
  <c r="G643" i="19"/>
  <c r="G196" i="19"/>
  <c r="F194" i="19"/>
  <c r="H619" i="19"/>
  <c r="G620" i="19"/>
  <c r="G617" i="19"/>
  <c r="H21" i="19"/>
  <c r="I20" i="19"/>
  <c r="H18" i="19"/>
  <c r="H151" i="19"/>
  <c r="H148" i="19"/>
  <c r="I150" i="19"/>
  <c r="I69" i="19"/>
  <c r="H70" i="19"/>
  <c r="H67" i="19"/>
  <c r="H420" i="19"/>
  <c r="H417" i="19"/>
  <c r="I419" i="19"/>
  <c r="I608" i="19"/>
  <c r="I605" i="19"/>
  <c r="I361" i="19"/>
  <c r="I358" i="19"/>
  <c r="G21" i="19"/>
  <c r="G18" i="19"/>
  <c r="H20" i="19"/>
  <c r="I737" i="19"/>
  <c r="H735" i="19"/>
  <c r="H738" i="19"/>
  <c r="H334" i="19"/>
  <c r="H337" i="19"/>
  <c r="I336" i="19"/>
  <c r="H81" i="19"/>
  <c r="G79" i="19"/>
  <c r="I55" i="19"/>
  <c r="I58" i="19"/>
  <c r="F228" i="19"/>
  <c r="G230" i="19"/>
  <c r="H466" i="19"/>
  <c r="I465" i="19"/>
  <c r="H463" i="19"/>
  <c r="F124" i="19"/>
  <c r="G126" i="19"/>
</calcChain>
</file>

<file path=xl/sharedStrings.xml><?xml version="1.0" encoding="utf-8"?>
<sst xmlns="http://schemas.openxmlformats.org/spreadsheetml/2006/main" count="9577" uniqueCount="981">
  <si>
    <t>Verdhë = Për tu plotësuar nga Departamenti i Financës</t>
  </si>
  <si>
    <t>(C1) BURIMET BUXHETORE</t>
  </si>
  <si>
    <t>Fakti</t>
  </si>
  <si>
    <t>Parashikimi sipas Buxhetit</t>
  </si>
  <si>
    <t>Parashikimi i Pritshëm</t>
  </si>
  <si>
    <t>Parashikimi</t>
  </si>
  <si>
    <t>TOTALI I TË ARDHURAVE (A+B+C+D)</t>
  </si>
  <si>
    <t>Verdhë = Per tu plotësuar nga Ekipi i Menaxhimit të Programit</t>
  </si>
  <si>
    <t>PEMA E PROGRAMIT</t>
  </si>
  <si>
    <t>Kodi</t>
  </si>
  <si>
    <t>Emërtimi</t>
  </si>
  <si>
    <t>Planifikimi Menaxhimi dhe Administrimi</t>
  </si>
  <si>
    <t>Përshkrimi i Programit</t>
  </si>
  <si>
    <t>Në këtë program buxhetor bashkia planifikon shpenzime buxhetore për zhvillimin dhe zbatimin e politikave të përgjithshme për personelin, shërbime të përgjithme publike, si: shërbimet e prokurimit, mbajtja dhe ruajtja e dokumenteve dhe arkivave të njësisë, ndërtesave në pronësi apo të zëna nga njësia, parqe qendrore automjetesh, zyrave të printimit dhe IT etj., shpenzime për ofrimin e shërbimeve që mbështesin veprimtarinë e kryetarit, këshillit dhe komisioneve të këshillit, bazat e të dhënave vendore apo shërbime që lidhen me prodhimin dhe përhapjen e informacionit publik. </t>
  </si>
  <si>
    <t>Qeverisje vendore e përgjegjëshme dhe administrata e saj transparente</t>
  </si>
  <si>
    <t>QELLIMI</t>
  </si>
  <si>
    <t>Treguesit e Performancës në nivel Qëllimi</t>
  </si>
  <si>
    <t>VITI</t>
  </si>
  <si>
    <t xml:space="preserve">Raporti në % mes punonjësve  të trajnuar dhe punonjësve total </t>
  </si>
  <si>
    <t/>
  </si>
  <si>
    <t>Numri i konsultimeve me publikun të realizuara në vit kundrejt numrit të konsultimeve me publikun që parashikon ligji (në %)</t>
  </si>
  <si>
    <t>.</t>
  </si>
  <si>
    <t>Përmirësimi i menaxhimit të burimeve njerëzore</t>
  </si>
  <si>
    <t>OBJEKTIVI</t>
  </si>
  <si>
    <t>Treguesit e Performancës në nivel Objektivi</t>
  </si>
  <si>
    <t>Numri i punonjësve të administratës që kanë lëvizur brenda vitit kundrejt numrit total të punonjësve të administratës (raporti në %)</t>
  </si>
  <si>
    <t>Emërtimi i Produktit</t>
  </si>
  <si>
    <t xml:space="preserve">Përshkrimi i Produktit                                                  </t>
  </si>
  <si>
    <t>Njësia Matëse</t>
  </si>
  <si>
    <t>SASIA</t>
  </si>
  <si>
    <t>SHPENZIME</t>
  </si>
  <si>
    <t>Qëllimi</t>
  </si>
  <si>
    <t>Objektivi</t>
  </si>
  <si>
    <t>Projekti</t>
  </si>
  <si>
    <t>Produkti</t>
  </si>
  <si>
    <t xml:space="preserve"> (Emër i shkurtër identifikues)</t>
  </si>
  <si>
    <t xml:space="preserve"> (Përshkrim më i gjatë i karakteristikave të produktit)</t>
  </si>
  <si>
    <t xml:space="preserve"> (Produkti)</t>
  </si>
  <si>
    <t>Viti 2022</t>
  </si>
  <si>
    <t xml:space="preserve"> Viti 2022</t>
  </si>
  <si>
    <t>352</t>
  </si>
  <si>
    <t>PUNONJËS TË TRAJNUAR</t>
  </si>
  <si>
    <t>numër</t>
  </si>
  <si>
    <t>Përmirësimi i menaxhimit të burimeve financiare</t>
  </si>
  <si>
    <t>Totali i burimeve financiare minus shpenzime totale në lekë në vit</t>
  </si>
  <si>
    <t>Rritja e pjesëmarrjes aktive të qytetarëve në vendimmarrje</t>
  </si>
  <si>
    <t>141</t>
  </si>
  <si>
    <t>NUMRI I KONSULTIMEVE PUBLIKE TË KRYERA</t>
  </si>
  <si>
    <t>Projektet e Investimeve</t>
  </si>
  <si>
    <t>Programi</t>
  </si>
  <si>
    <t>Kodi i Projektit</t>
  </si>
  <si>
    <t>Emërtimi i Projektit</t>
  </si>
  <si>
    <t>Vlera e Kontratës</t>
  </si>
  <si>
    <t>Burimi i Financimit</t>
  </si>
  <si>
    <t>Data e Fillimit</t>
  </si>
  <si>
    <t>Data e Përfundimit</t>
  </si>
  <si>
    <t>Buxheti</t>
  </si>
  <si>
    <t>Plani</t>
  </si>
  <si>
    <t>1300047</t>
  </si>
  <si>
    <t>Bashkefinancim projekte</t>
  </si>
  <si>
    <t>Të Dhëna Bazë mbi Programin</t>
  </si>
  <si>
    <t>Të Përgjithshme</t>
  </si>
  <si>
    <t>NUMRI TOTAL I PUNONJËSVE QË KANË LËVIZUR NGA ADMINISTRATA BRENDA VITIT</t>
  </si>
  <si>
    <t>DITË TRAJNIMI NË TOTAL</t>
  </si>
  <si>
    <t>PUNONJËS TË BASHKISË NË TOTAL</t>
  </si>
  <si>
    <t>NUMRI I MASAVE DISIPLINORE TË MARRA NGA PUNONJËSIT E BASHKISË</t>
  </si>
  <si>
    <t>NUMRI TOTAL I PUNONJËSVE QË PUNOJNË PËR ADMINISTRATËN E BASHKISË</t>
  </si>
  <si>
    <t>PUNONJËS QË JANË ULUR NË DETYRË NË ADMINISTRATË BRENDA VITIT</t>
  </si>
  <si>
    <t>TOTALI I SHPENZIMEVE BUXHETORE (NË LEKË)</t>
  </si>
  <si>
    <t>TOTALI I TË ARDHURAVE (TË VETAT   QQ   DONACIONE ETJ) (NË LEKË)</t>
  </si>
  <si>
    <t>NUMRI I KONSULTIMEVE PUBLIKE TË PARASHIKUARA ME LIGJ</t>
  </si>
  <si>
    <t>(A1) PROGRAMI BUXHETOR AFATMESEM</t>
  </si>
  <si>
    <t>Periudha kohore</t>
  </si>
  <si>
    <t>Viti t-2</t>
  </si>
  <si>
    <t>Viti i shkuar</t>
  </si>
  <si>
    <t>Viti aktual</t>
  </si>
  <si>
    <t>Viti t+1 (I pritur)</t>
  </si>
  <si>
    <t>Viti t+2 (I pritur)</t>
  </si>
  <si>
    <t>Version</t>
  </si>
  <si>
    <t>Viti t+3 (I pritur)</t>
  </si>
  <si>
    <t>Verdhë = Per tu plotësuar nga Departamenti i Financës</t>
  </si>
  <si>
    <t>Kodi i Programit</t>
  </si>
  <si>
    <t>Emri i Programit</t>
  </si>
  <si>
    <t>Drejtoria / Departamenti</t>
  </si>
  <si>
    <t>Drejtuesi i Programit (Emër/Mbiemër/Pozicioni)</t>
  </si>
  <si>
    <t>Numri i punonjësve</t>
  </si>
  <si>
    <t>(B1) Informacion i Përgjithshëm</t>
  </si>
  <si>
    <t>Bashkia (Emri)</t>
  </si>
  <si>
    <t>Shefi i Departamentit të Financës</t>
  </si>
  <si>
    <t>Rruga</t>
  </si>
  <si>
    <t>Kodi Postar</t>
  </si>
  <si>
    <t>Qyteti</t>
  </si>
  <si>
    <t>Data e Aktualizimit (Vit, Muaj, Ditë)</t>
  </si>
  <si>
    <t>Popullsia (Të dhënat sipas CENSUS, dhe e vitit të fundit)</t>
  </si>
  <si>
    <t>Të gjitha shifrat janë në</t>
  </si>
  <si>
    <t>Numri i Njësive Administrative</t>
  </si>
  <si>
    <t>Numri i Fshatrave</t>
  </si>
  <si>
    <t>Sipërfaqja e Bashkisë (km2)</t>
  </si>
  <si>
    <t>Njësitë Administrative</t>
  </si>
  <si>
    <t>Zonë Urbane</t>
  </si>
  <si>
    <t>Tokë Bujqësore</t>
  </si>
  <si>
    <t>Kullota</t>
  </si>
  <si>
    <t>Pyje</t>
  </si>
  <si>
    <t>PBA</t>
  </si>
  <si>
    <t>BASHKIA</t>
  </si>
  <si>
    <t>Tavanet e Programeve Buxhetore</t>
  </si>
  <si>
    <t>Të Dhëna Bazë mbi Bashkinë</t>
  </si>
  <si>
    <t>Të Pergjithshme</t>
  </si>
  <si>
    <t>TOTALI PAGAVE DHE SIGURIMEVE SHOQËRORE</t>
  </si>
  <si>
    <t>TOTALI I SHPENZIMEVE TË TJERA KORRENTE</t>
  </si>
  <si>
    <t>TOTALI I SHPENZIMEVE KAPITALE</t>
  </si>
  <si>
    <t>TOTALI I TAVANEVE TË PËRGJITHSHME</t>
  </si>
  <si>
    <t>MAKSIMUMI I TAVANIT</t>
  </si>
  <si>
    <t>FONDI REZERVE NË PËRQINDJE (%)</t>
  </si>
  <si>
    <t>FONDI REZERVE: 04910</t>
  </si>
  <si>
    <t>FONDI KONTINGJENCËS NË PËRQINDJE (%)</t>
  </si>
  <si>
    <t>FONDI KONTINGJENCËS: 04940</t>
  </si>
  <si>
    <t>TOTALI FONDEVE NË PËRQINDJE (%)</t>
  </si>
  <si>
    <t>TOTALI I FONDEVE REZERVE + KONTIGJENCË</t>
  </si>
  <si>
    <t>2023-2025</t>
  </si>
  <si>
    <t>(E1) SHPENZIMET E PROGRAMIT SIPAS KLASIFIKIMIT EKONOMIK</t>
  </si>
  <si>
    <t>Emërtimi i Llogarisë</t>
  </si>
  <si>
    <t>Buxheti Fillestar</t>
  </si>
  <si>
    <t>Buxheti Pritshëm</t>
  </si>
  <si>
    <t>Paga &amp; Sigurime</t>
  </si>
  <si>
    <t>Shpenzime Korente</t>
  </si>
  <si>
    <t>Shpenzime Kapitale</t>
  </si>
  <si>
    <t>Totali</t>
  </si>
  <si>
    <t>Kryetari i NJVV</t>
  </si>
  <si>
    <t>Kordinatori i GMS</t>
  </si>
  <si>
    <t>Drejtuesi i Programit</t>
  </si>
  <si>
    <t>Emri Mbiemri:</t>
  </si>
  <si>
    <t>Nënshkrimi:</t>
  </si>
  <si>
    <t>Datë:</t>
  </si>
  <si>
    <t>KRAHASIMI I TAVANEVE ME PLANET E SHPENZIMEVE</t>
  </si>
  <si>
    <t>Tavanet e Shpenzimeve për Programin</t>
  </si>
  <si>
    <t>Paga dhe Sigurime</t>
  </si>
  <si>
    <t>Të Tjera Shpenzime Korente</t>
  </si>
  <si>
    <t>Tavani i Përgjithshëm i Programit</t>
  </si>
  <si>
    <t>Diferenca (Tavani - Shpenzimet e Planifikuara)</t>
  </si>
  <si>
    <t>Shënim:  Nëse ndonjë nga qelizat në rreshtat 67:70 të kësaj flete pune, që korespondojnë me diferencat [(Shpenzimet e Planifikuara të Programit) - (Tavani i Shpenzimeve të Programit)] është e ngjyrosur me të kuqe, kjo do të thotë se shpenzimet e planifikuara janë më të larta sesa tavani, prandaj ose këto shpenzime duhen zvogëluar që të respektojnë tavanin, ose duhet parë saktësia ose niveli i tavaneve të përcaktuara në fletën (D1) Tavanet Buxhetore.</t>
  </si>
  <si>
    <t>(D1) TAVANET</t>
  </si>
  <si>
    <t>(C3) TË ARDHURA ME DESTINACION</t>
  </si>
  <si>
    <t>Trashëgimi me destinacion</t>
  </si>
  <si>
    <t>Transferta e Pakushtezuar Sektoriale</t>
  </si>
  <si>
    <t>(C2) DETYRIMET E PRAPAMBETURA</t>
  </si>
  <si>
    <t>Kreditor</t>
  </si>
  <si>
    <t>Data e Detyrimit</t>
  </si>
  <si>
    <t>Stoku i borxhit, 31 Tetor</t>
  </si>
  <si>
    <t>Amortizimi i detyrimeve të prapambetura deri në fund të vitit</t>
  </si>
  <si>
    <t>Stoku i borxhit, 31 Dhjetor</t>
  </si>
  <si>
    <t>Amortizimi i detyrimeve të prapambetura gjatë vitit</t>
  </si>
  <si>
    <t>83</t>
  </si>
  <si>
    <t>20</t>
  </si>
  <si>
    <t>15</t>
  </si>
  <si>
    <t>40</t>
  </si>
  <si>
    <t>TOTALI</t>
  </si>
  <si>
    <t>BURIMET BUXHETORE</t>
  </si>
  <si>
    <t>Buxh. Fillestar</t>
  </si>
  <si>
    <t>Pritshmi</t>
  </si>
  <si>
    <t>TOTALI I TË ARDHURAVE TË BASHKISË</t>
  </si>
  <si>
    <t>SHPENZIMET SIPAS PROGRAMIT</t>
  </si>
  <si>
    <t>Buxheti i Pritshem</t>
  </si>
  <si>
    <t>Të Tjera Korente</t>
  </si>
  <si>
    <t>Kapitale</t>
  </si>
  <si>
    <t>Plani Total</t>
  </si>
  <si>
    <t>Kodi I Programit</t>
  </si>
  <si>
    <t>Emri I Programit</t>
  </si>
  <si>
    <t>SHPENZIMET E NJËSIVE TË VETËQEVERISJES VENDORE SIPAS KLASIFIKIMIT FUNKSIONAL</t>
  </si>
  <si>
    <t>FUNKSIONI</t>
  </si>
  <si>
    <t>KODI FUNK.</t>
  </si>
  <si>
    <t>NËNFUNKSIONI</t>
  </si>
  <si>
    <t>KODI NËNFUNK.</t>
  </si>
  <si>
    <t>KODI PROGR.</t>
  </si>
  <si>
    <t>PROGRAMI</t>
  </si>
  <si>
    <t>TOTAL</t>
  </si>
  <si>
    <t>Shpenzimet Totale të Bashkisë sipas Kategorive Ekonomike</t>
  </si>
  <si>
    <t>Shpenzimet e Bashkisë (000 ALL)</t>
  </si>
  <si>
    <t>Emri i Artikullit</t>
  </si>
  <si>
    <t>Kodi i Artikullit</t>
  </si>
  <si>
    <t>Korente</t>
  </si>
  <si>
    <t>Shënim:  Nëse pas hedhjes së të gjitha shpenzimeve të planifikuara për produkte e programit, Të GJITHA qelizat në raportin e mësipërm kanë ngjyrën e bardhë, atëherë ky raport sipas nevojës mund të printohet ose të kopjohet në template-n e dokumentit të PBA-së.  Por, nëse ndonjë nga qelizat në Raportin e mësipërm, është e ngjyrosur me të kuqe, kjo do të thotë se shpenzimet e planifikuara për produktet e të paktit një program, tejkalojnë tavanin e atij programit.  Në mënyrë që të eleminohen këto diferenca negative dhe këto ngjyra të kuqe të zhduken, përpara printimit të këtij raporti, duhet identifikuar duhen eleminuar këto diferenca negative sipas udhëzimeve të dhëna në vijim për secilin program.</t>
  </si>
  <si>
    <t>Produktet e Programit vazhdojnë në të djathtë të fletës.</t>
  </si>
  <si>
    <t>Vitet e PBA-së vazhdojnë poshtë fletës.</t>
  </si>
  <si>
    <t>SHPENZIMET E PRODUKTEVE TË PROGRAMIT</t>
  </si>
  <si>
    <t>Kodi i Produktit</t>
  </si>
  <si>
    <t>Emri i Produktit</t>
  </si>
  <si>
    <t>Njësia e Matjes së Produktit</t>
  </si>
  <si>
    <t>Sasia e Planifikuar</t>
  </si>
  <si>
    <t>5</t>
  </si>
  <si>
    <t>Pagat</t>
  </si>
  <si>
    <t>600</t>
  </si>
  <si>
    <t>Sigurimet Shoqërore</t>
  </si>
  <si>
    <t>601</t>
  </si>
  <si>
    <t>Mallra dhe shërbime</t>
  </si>
  <si>
    <t>602</t>
  </si>
  <si>
    <t>Subvencione</t>
  </si>
  <si>
    <t>603</t>
  </si>
  <si>
    <t>Të tjera transferta korrente të brendshme</t>
  </si>
  <si>
    <t>604</t>
  </si>
  <si>
    <t>Transferta korrente të huaja</t>
  </si>
  <si>
    <t>605</t>
  </si>
  <si>
    <t>Transferta për Buxhetet Familiare dhe Individët</t>
  </si>
  <si>
    <t>606</t>
  </si>
  <si>
    <t>Kapitale të Patrupëzuara</t>
  </si>
  <si>
    <t>230</t>
  </si>
  <si>
    <t>Kapitale të Trupëzuara</t>
  </si>
  <si>
    <t>231</t>
  </si>
  <si>
    <t>Shërbimet e Policisë Vendore</t>
  </si>
  <si>
    <t>Në këtë program buxhetor bashkia planifikon shpenzime buxhetore të nevojshme për sigurimin e mbrojtjes, qetësisë dhe mbarëvajtjes së jetës dhe punëve publike brenda territorit të njësisë, në përputhje me dispozitat ligjore në fuqi, si dhe ekzekutimin dhe zbatimin e akteve të tjera të nxjera nga Kryetar i Njësisë dhe vendimet e Këshillit të Njësisë.</t>
  </si>
  <si>
    <t>Përmirësimi i sigurisë së komunitetit</t>
  </si>
  <si>
    <t>Raporti në % i ankesave dhe konflikteve të zgjidhura kundrejt numrit të tyre në total të ardhur në policinë bashkiake</t>
  </si>
  <si>
    <t>Raporti midis punonjësve me status të oficerit të policisë bashkiake kundrejt numrit total të punonjësve të policisë bashkiake</t>
  </si>
  <si>
    <t>Raporti në % i numrit të  punonjësve të trajnuar ndaj numrit të punonjësve total</t>
  </si>
  <si>
    <t>Rritja e shërbimeve bashkiake për sigurinë dhe qetësinë publike në komunitet</t>
  </si>
  <si>
    <t>Raste konfliktesh/mosmarreveshjes te zgjidhura nga policia bashkiake</t>
  </si>
  <si>
    <t>17</t>
  </si>
  <si>
    <t>NUMRI I RASTEVE TË KONFLIKTEVE/MOSMARRËVESHJEVE TË RAPORTUARA DHE REGJISTRUARA NË POLICINË BASHKIAKE</t>
  </si>
  <si>
    <t>253</t>
  </si>
  <si>
    <t>NUMRI I PUNONJËSVE TË POLICISË BASHKIAKE TË TRAJNUAR</t>
  </si>
  <si>
    <t>NUMRI TOTAL I PUNONJËSVE TË POLICISË BASHKIAKE</t>
  </si>
  <si>
    <t>PUNONJËS ME STATUSIN OFICER TË POLICISË BASHKIAKE</t>
  </si>
  <si>
    <t>0</t>
  </si>
  <si>
    <t>3</t>
  </si>
  <si>
    <t>Shërbimet bujqësore, inspektimi, siguria ushqimore dhe mbrojtja e konsumatorëve</t>
  </si>
  <si>
    <t>Ngritja, plotësimi, ruajtja dhe përditësimi i një sistemi informacioni mbi bazë parcele për tokën bujqësore, që të përmbajë informacion për vendndodhjen e saktë, përmasat dhe pronësinë e parcelave; Informacion i përgjithshëm, dokumentacion teknik dhe statistika për çështjet dhe shërbimet bujqësore;Administrim dhe mbrojtje e tokave bujqësore e të kategorive të tjera të resurseve;Organizim ose mbështetje e shërbimeve për blegtorinë; Administrim i shërbimeve të peshkimit dhe gjuetisë; mbrojtje, shtim dhe shfrytëzim racional të peshkut dhe kafshëve të egra; mbikëqyrje dhe disiplinim i peshkimit në ujëra të ëmbla, peshkimit bregdetar, kultivimit të peshkut, gjuetisë së kafshëve të egra dhe liçensave të gjuetisë;Krijimi dhe administrimi i skemave vendore të granteve për bujqësinë e zhvillimin rural; Kontrolli ushqimor, mbrojtja e konsumatorit. Fondet e pushtetit qendror për funksionin e deleguar të administrimit dhe mbrojtjes së tokës</t>
  </si>
  <si>
    <t>Mbështetja për menaxhimin e tokës dhe përmirësimin e saj nëpërmjet projekteve që fuqizojnë përdorimin e qëndrueshëm të tokave bujqesore si dhe të kategorive të resurseve të tjera</t>
  </si>
  <si>
    <t>Bashkia mbështet rritjen e prodhimit bujqësor dhe blektoral nëpërmjet forcimit të inspektimit dhe sigurisë ushqimore</t>
  </si>
  <si>
    <t>Menaxhimi i infrastrukturës së ujitjes dhe kullimit</t>
  </si>
  <si>
    <t>Në këtë program buxhetor bashkia planfikon shpenzime buxhetore për ndërtimin ose organizimin e sistemeve të kontrollit të përmbytjeve, sistemeve të ujitjes dhe kullimit, si dhe administrimin, shfrytëzimin dhe mirëmbajtjen e infrastrukturës së ujitjes dhe kullimit.strimin, shfrytëzimin dhe mirëmbajtjen e infrastrukturës së ujitjes dhe kullimit.</t>
  </si>
  <si>
    <t>Administrimi, shfrytëzimi dhe mirëmbajtja e infrastrukturës  së ujitjes dhe kullimit</t>
  </si>
  <si>
    <t>Km kanal vaditës të pastruar kundrejt rrjetit total të kanaleve ujitëse në pronësi të bashkisë (në %)</t>
  </si>
  <si>
    <t>Km kanal kullues të pastruar kundrejt rrjetit total të kanaleve kulluese në pronësi të bashkisë (në %)</t>
  </si>
  <si>
    <t>Përmirësimi i infrastrukturës dhe shërbimit të sistemit të ujitjes dhe kullimit</t>
  </si>
  <si>
    <t>Sipërfaqe bujqësore e mbuluar me ujitje (ndryshimi në ha kundrejt vitit të kaluar)</t>
  </si>
  <si>
    <t>Sipërfaqe bujqësore e mbuluar me kullim (ndryshimi në ha kundrejt vitit të kaluar)</t>
  </si>
  <si>
    <t>47</t>
  </si>
  <si>
    <t>DIGA TË MIRËMBAJTURA</t>
  </si>
  <si>
    <t>96</t>
  </si>
  <si>
    <t>INSPEKTIME NË SISTEMIN UJITËS DHE KULLUES</t>
  </si>
  <si>
    <t>107</t>
  </si>
  <si>
    <t>Rrjet kullues i mirëmbajtur/pastruar në km</t>
  </si>
  <si>
    <t>km</t>
  </si>
  <si>
    <t>424</t>
  </si>
  <si>
    <t>SIPËRFAQE E TOKËS BUJQËSORE E MBULUAR ME SISTEM KULLUES (NË HA)</t>
  </si>
  <si>
    <t>ha</t>
  </si>
  <si>
    <t>425</t>
  </si>
  <si>
    <t>SIPËRFAQE E TOKËS BUJQËSORE E MBULUAR ME SISTEM UJITËS (NË HA)</t>
  </si>
  <si>
    <t>106</t>
  </si>
  <si>
    <t>Rrjet ujitës i mirëmbajtur/pastruar në km</t>
  </si>
  <si>
    <t>DIGA DHE REZERVUARË NË TOTAL</t>
  </si>
  <si>
    <t>RRJET KULLUES NË PRONËSI TË BASHKISË NË TOTAL NË KM</t>
  </si>
  <si>
    <t>RRJET UJITËS NË PRONËSI TË BASHKISË NË TOTAL NË KM</t>
  </si>
  <si>
    <t>4</t>
  </si>
  <si>
    <t>65000</t>
  </si>
  <si>
    <t>13000</t>
  </si>
  <si>
    <t>6</t>
  </si>
  <si>
    <t>1</t>
  </si>
  <si>
    <t>Administrimi i pyjeve dhe kullotave</t>
  </si>
  <si>
    <t>Në këtë program buxhetor bashkia planifikon shpenzimet buxhetore për sigurimin e administrimit të çështjeve dhe shërbimeve pyjore, administrimin e fondit pyjor dhe kullosor, shfrytëzimin e racionalizuar të rezervave pyjore dhe kullosore, konservimin dhe zgjerimin e tyre. Bashkia siguron mikëqyrjen dhe disiplinimin e operacioneve pyjore, dhënien e liçencave për prerje pemësh, ripyllëzime, kontrolle të dëmtuesve dhe sëmundjeve si dhe ofrimin e shërbimeve për operatorët pyjorë.</t>
  </si>
  <si>
    <t>Bashkia siguron përdorim të qendrueshëm të pyjeve dhe kullotave</t>
  </si>
  <si>
    <t>Numri i punonjësve për 1000 ha pyje dhe kullota</t>
  </si>
  <si>
    <t>Përmirësimi i shërbimit pyjor dhe kullosor</t>
  </si>
  <si>
    <t>Numri i kontrolleve dhe inspektimeve për 1000 ha pyje dhe kullota</t>
  </si>
  <si>
    <t>444</t>
  </si>
  <si>
    <t>SIPËRFAQE E SHTUAR KULLOTAVE (HA)</t>
  </si>
  <si>
    <t>144</t>
  </si>
  <si>
    <t>KONTROLLE DHE INSPEKTIME TË FONDIT PYJOR DHE KULLOSOR</t>
  </si>
  <si>
    <t>SIPËRFAQE TOTALE E FONDIT PYJOR DHE KULLOSOR (NË HA)</t>
  </si>
  <si>
    <t>NUMRI I PUNONJËSVE PËR MENAXHIMIN PYJE-KULLOTA</t>
  </si>
  <si>
    <t>10</t>
  </si>
  <si>
    <t>700</t>
  </si>
  <si>
    <t>Rrjeti rrugor rural</t>
  </si>
  <si>
    <t>Në këtë program buxhetor bashkia planifikon shpenzimet buxhetore për ndërtimin dhe mirëmbajtjen e sistemeve rrugore dhe strukturave të transportit, sinjalizimin rrugor të trotuareve dhe shesheve publike vendore si dhe realizon studime për rehabilitimin, përmirësimin, ndërtime të reja në sistemet e transportit për rrjetin rrugor nën administrimtin e njësisë vendore; Bashkia sigurohet të marrë masa për lehtësimin e trafikut dhe kontrollin e sistemit rrugor rural. </t>
  </si>
  <si>
    <t>Përmirësimi dhe modernizimi i infrastrukturës rrugore urbane dhe infrastrukturës rrugore rurale duke mundësuar akses të plotë të tyre në sistemin e infrastrukturës rrugore kombëtare dhe ndërkombëtare</t>
  </si>
  <si>
    <t>Raporti në % i rrjetit rrugor të shtruar (asfaltuar ose me çakull)  ndaj rrjetit rrugor total të bashkisë</t>
  </si>
  <si>
    <t>Raporti në % i rrjetit rrugor të mirëmbajtur ndaj rrjetit rrugor total</t>
  </si>
  <si>
    <t>Përmirësimi i cilësisë infrastrukturore dhe sinjalistike të rrjetit rrugor</t>
  </si>
  <si>
    <t>Buxheti në Lekë i shpenzuar për menaxhimin e rrjetit rrugor kundrejt rrjetit rrugor në km (lekë për 1 km rrugë)</t>
  </si>
  <si>
    <t>Rrjeti rrugor (ndryshimi vjetor në km)</t>
  </si>
  <si>
    <t>374</t>
  </si>
  <si>
    <t xml:space="preserve">Gjatësia në km e rrjetit rrugor të shtruar (asfaltuar ose me çakull) në vit </t>
  </si>
  <si>
    <t>371</t>
  </si>
  <si>
    <t>Gjatësia në km e rrjetit rrugor të mirëmbajtur në vit</t>
  </si>
  <si>
    <t>Përmirësimi i transportit</t>
  </si>
  <si>
    <t>Numri i linjave urbane të transportit publik (rritja vjetore në numër)</t>
  </si>
  <si>
    <t>Numri i linjave interurbane të transportit publik (rritja vjetore në numër)</t>
  </si>
  <si>
    <t>Numri i automjeteve të tranportit publik urban (ndryshimi vjetor në numër)</t>
  </si>
  <si>
    <t>Numri i automjeteve të tranportit publik interurban (ndryshimi vjetor në numër)</t>
  </si>
  <si>
    <t>1300053</t>
  </si>
  <si>
    <t>Projekte te tjera</t>
  </si>
  <si>
    <t>Sistemim asfaltim rruga Linaj Kurte</t>
  </si>
  <si>
    <t>1300218</t>
  </si>
  <si>
    <t>Riparim rruge te brendshme</t>
  </si>
  <si>
    <t>1300216</t>
  </si>
  <si>
    <t>Sistemim asfaltim rruga Pojate e siperme</t>
  </si>
  <si>
    <t>1300215</t>
  </si>
  <si>
    <t>Sistemim asfaltim rruga Stekuje</t>
  </si>
  <si>
    <t>1300214</t>
  </si>
  <si>
    <t>Sistemim asfaltim rruga Kishes Selce</t>
  </si>
  <si>
    <t>1300213</t>
  </si>
  <si>
    <t>Pamje panaromike Vrith</t>
  </si>
  <si>
    <t>1300212</t>
  </si>
  <si>
    <t>Sistemim asfaltim rruga Koplik Razem per tek rruga Reçit</t>
  </si>
  <si>
    <t>1300211</t>
  </si>
  <si>
    <t>Sistemim asfaltim rruga Lohes faza 2</t>
  </si>
  <si>
    <t>1300210</t>
  </si>
  <si>
    <t>Sistemim asfaltim rruga Gjuraj Koplik Siperm</t>
  </si>
  <si>
    <t>1300209</t>
  </si>
  <si>
    <t>Sistemim asfaltim rruga Koplik Siperm Luiz</t>
  </si>
  <si>
    <t>1300208</t>
  </si>
  <si>
    <t>Sistemim asfaltim rruga Koplik sterbeq-Jubice-Kamice</t>
  </si>
  <si>
    <t>1300207</t>
  </si>
  <si>
    <t>Sistemim asfaltim rruga Fermentimit Hotaj e Kurtaj Palvar</t>
  </si>
  <si>
    <t>1300206</t>
  </si>
  <si>
    <t>Sistemim asfaltim rruga Veleçiku</t>
  </si>
  <si>
    <t>1300205</t>
  </si>
  <si>
    <t>Sistemim asfaltim rruga per tek varrezat Koplik</t>
  </si>
  <si>
    <t>1300204</t>
  </si>
  <si>
    <t>Sistemim asfaltim rruga Drekaj</t>
  </si>
  <si>
    <t>1300203</t>
  </si>
  <si>
    <t>Sistemim asfaltim rruga Çulaj Skaq</t>
  </si>
  <si>
    <t>1300202</t>
  </si>
  <si>
    <t>Sistemim asfaltim rruga Shen Pali e Shen Pjetri(Bajze)</t>
  </si>
  <si>
    <t>1300201</t>
  </si>
  <si>
    <t>Sistemim rruga Syri Gjonit</t>
  </si>
  <si>
    <t>1300200</t>
  </si>
  <si>
    <t>Sistemim rruga Rrash Vorfe- vorfe</t>
  </si>
  <si>
    <t>1300219</t>
  </si>
  <si>
    <t>Sistemim asfaltim rruga fshati Omaraj</t>
  </si>
  <si>
    <t>1300199</t>
  </si>
  <si>
    <t>Sistemim asfaltim rruga Grude Fushe poshte drejtim Liqenit</t>
  </si>
  <si>
    <t>1300034</t>
  </si>
  <si>
    <t>Sistemim asfaltim rruga Kastrat Rapshe</t>
  </si>
  <si>
    <t>Studim projekti disa rrugeve ne Bashkine Malesi e Madhe</t>
  </si>
  <si>
    <t>1300188</t>
  </si>
  <si>
    <t>Sistemim asfaltim rruga Xhamise Boric I Madh</t>
  </si>
  <si>
    <t>1300187</t>
  </si>
  <si>
    <t>Sistemim asfaltim rruga Zeqirmemaj</t>
  </si>
  <si>
    <t>1300186</t>
  </si>
  <si>
    <t>Sistemim asfaltim rruga bogiq</t>
  </si>
  <si>
    <t>1300185</t>
  </si>
  <si>
    <t>Sistemim asfaltim rruga Cenaj Rrogom</t>
  </si>
  <si>
    <t>1300184</t>
  </si>
  <si>
    <t>Sistemim asfaltim rruga Lagje e re Ndrecaj Bajze</t>
  </si>
  <si>
    <t>1300183</t>
  </si>
  <si>
    <t>Sistemim asfaltim rruga Kcar I Poshter</t>
  </si>
  <si>
    <t>1300182</t>
  </si>
  <si>
    <t>Riveshje me asfalt rrethrrotullimi Vrake Qender Nj.Gruemir</t>
  </si>
  <si>
    <t>1300181</t>
  </si>
  <si>
    <t>Sistemim asfaltim rruga e Liqenit fshati Culaj</t>
  </si>
  <si>
    <t>1300180</t>
  </si>
  <si>
    <t>Sistemim asfaltim rruga Unaze Mehaj Siper</t>
  </si>
  <si>
    <t>1300179</t>
  </si>
  <si>
    <t>Sistemim asfaltim rruga Ktosh ne Qender</t>
  </si>
  <si>
    <t>1300178</t>
  </si>
  <si>
    <t>Sistemim asfaltim rruga Rec Qafgrade</t>
  </si>
  <si>
    <t>1300196</t>
  </si>
  <si>
    <t>Sistemim asfaltim rruga e spitalit Koplik</t>
  </si>
  <si>
    <t>1300162</t>
  </si>
  <si>
    <t>Riparim rruga Kullaj-Shtoj</t>
  </si>
  <si>
    <t>Projekte te gjithperfshira</t>
  </si>
  <si>
    <t>RRJETI RRUGOR NË KM LINEAR NË TOTAL (RURAL/URBAN)</t>
  </si>
  <si>
    <t>SHPENZIME PËR MENAXHIMIN E RRJETIT RRUGOR (NË LEKË)</t>
  </si>
  <si>
    <t>GJATËSIA E RRJETIT RRUGOR URBAN NËN ADMINISTRIMIN E BASHKISË NË KM</t>
  </si>
  <si>
    <t>GJATËSIA E RRJETIT RRUGOR RURAL NËN ADMINISTRIMIN E BASHKISË NË KM</t>
  </si>
  <si>
    <t>NUMRI I LINJAVE INTERURBANE TË TRANSPORTIT PUBLIK</t>
  </si>
  <si>
    <t>NUMRI I LINJAVE URBANE TË TRANSPORTIT PUBLIK</t>
  </si>
  <si>
    <t>NUMRI I AUTOMJETEVE TË TRANSPORTIT PUBLIK URBAN</t>
  </si>
  <si>
    <t>NUMRI I AUTOMJETEVE TË TRANSPORTIT PUBLIK NDËRURBAN</t>
  </si>
  <si>
    <t>60</t>
  </si>
  <si>
    <t>30</t>
  </si>
  <si>
    <t>Planifikimi Urban Vendor</t>
  </si>
  <si>
    <t>Zhvillim, përditësim, bashkërendim dhe monitorim i planeve të zhvillimit urbanistik;
Planifikim, administrim, zhvillim dhe kontrolli i territorit, sipas mënyrës së përcaktuar me ligj.
Grante, hua ose financime për të mbështetur zgjerimin, përmirësimin ose mirëmbajtjen e stokut të banesave;
Lëshimi i lejeve për ndërtime të reja; zhvillimi i tokës dhe veprimtari të tjera që ndikojnë në urbanistikën e njësisë së vetëqeverisjes vendore.
Administrim, bashkërendim dhe monitorim i planeve të përgjithshme, planeve, programeve dhe buxheteve të lidhura me strehimin;
Shpërndarje e informacionit publik, dokumentacionit teknik dhe statistikave për çështjet dhe shërbimet e strehimit;
Sigurimi i truallit të nevojshëm për ndërtime banesash; ndërtim ose blerje dhe rimodelim i njësive banuese për publikun në përgjithësi ose për njerëz me nevoja të posaçme; eliminim i ndërtimeve të degraduara i lidhur me sigurimin e strehimit.
Planifikim i përgjithshëm duke përfshirë formulimin, përditësimin, bashkërendimin dhe monitorimin, të Planeve të Përgjithshme Vendore /Planeve të Zhvillimit Strategjik;
Hartimi i planeve të zonimit dhe i rregullave të ndërtimit;</t>
  </si>
  <si>
    <t>Strategji të unifikuara për zhvillimin e integruar të territorit në funksion të krijimit të një rajoni shumëqendërsh përmes krijimit e zhvillimit të infrastrukturës publike, administrative, sociale dhe kulturore</t>
  </si>
  <si>
    <t>Të ardhurat mesatare në lek nga lejet e zhvillimit kundrejt numrit total të lejeve të zhvillimit (të ardhura/numrit total të lejeve)</t>
  </si>
  <si>
    <t>Zhvillimi i komunitetit bazohet në instrumentat e ligjit për planifikimin dhe zhvillimin e territorit</t>
  </si>
  <si>
    <t>Numri lejeve të miratuara të zhvillimit që përputhen me planet e detajuara të zhvillimit kundrejt numrit total të lejeve të miratuara (në %)</t>
  </si>
  <si>
    <t>297</t>
  </si>
  <si>
    <t>NUMRI TOTAL I LEJEVE TË ZHVILLIMIT TË MIRATUARA NGA BASHKIA</t>
  </si>
  <si>
    <t>154</t>
  </si>
  <si>
    <t>LEJE TË MIRATUARA TË ZHVILLIMIT QË PËRPUTHEN ME PLANET E DETAJUARA TË ZHVILLIMIT</t>
  </si>
  <si>
    <t>TË ARDHURAT NGA LEJET E ZHVILLIMIT NË LEKË</t>
  </si>
  <si>
    <t>NUMRI I INSTRUMENTAVE TË PËRDORUR NGA BASHKIA: -PLANI I PËRGJITHSHËM VENDOR MBULON VITIN NË SHQYRTIM</t>
  </si>
  <si>
    <t>Shërbimet Publike Vendore</t>
  </si>
  <si>
    <t>Planifikim i përmirësimit dhe zhvillimit të strukturave si: rekreacioni, hapësirat e përbashkëta dhe relaksuese për komunitetin;
Mbjellja e luleve, shkurreve dhe pemëve dekorative, të cilat përmirësojnë hapë sirën e gjelbërt të njësisë së vetëqeverisjes vendore;
Zëvendësimi i trotuareve të prishura me material cilësorë që përmirëson hapësirën publike dhe rrit cilësinë e shërbimit ndaj qytetarëve.
Ndërtim, rehabilitim dhe mirëmbajtje e varrezave publike, si dhe garantimi i shërbimit publik të varrimit;
Parqet, lulishtet dhe hapësirat e gjelbra publike.
Të gjitha shërbimet e tjera publike sipas specifikimeve të çdo njësie të vetëqeverisjes vendore;</t>
  </si>
  <si>
    <t>1. Garantimi për të gjithë qytetarët e saj shërbime publike cilësore në të gjithë territorin e saj pamvarësisht vendndodhjes së tyre. 2. Shërbim cilësor me standarte dhe sipas normativave të rregullores së Mirëmbajtjes së Varrezave. 3. Ndërtimi, rehabilitimi dhe mirëmbajtja e varrezave publike</t>
  </si>
  <si>
    <t>Raporti i sipërfaqes së gjelbëruar kundrejt popullsisë totale të bashkisë, m2/banor</t>
  </si>
  <si>
    <t>Përmirësimi i hapësirave publike</t>
  </si>
  <si>
    <t>Raporti i sipërfaqes së gjelbër të mirëmbajtur kundrejt sipërfaqes totale të gjelbër</t>
  </si>
  <si>
    <t>Km linear trotuar (ndryshimi vjetor në km linear)</t>
  </si>
  <si>
    <t>861</t>
  </si>
  <si>
    <t>KM LINEAR TROTUAR TË SHTUAR NË VIT</t>
  </si>
  <si>
    <t>km linear</t>
  </si>
  <si>
    <t>572</t>
  </si>
  <si>
    <t>Sipërfaqe e gjelbër e shtuar në vit në m2</t>
  </si>
  <si>
    <t>m2</t>
  </si>
  <si>
    <t>449</t>
  </si>
  <si>
    <t>SIPËRFAQE PUBLIKE E MIRËMBAJTUR NË VIT (NË M2)</t>
  </si>
  <si>
    <t>519</t>
  </si>
  <si>
    <t>TROTUARË TË MIRËMBAJTUR DHE REHABILITUAR NË KM LINEAR</t>
  </si>
  <si>
    <t>452</t>
  </si>
  <si>
    <t>SIPËRFAQE PUBLIKE TË RIKONSTRUKTUARA (NË M2)</t>
  </si>
  <si>
    <t>432</t>
  </si>
  <si>
    <t>Sipërfaqe e gjelbër e mirëmbajtur në vit në m2</t>
  </si>
  <si>
    <t>523</t>
  </si>
  <si>
    <t>Sipërfaqe e varrezave publike e mirëmbajtur në vit në m2</t>
  </si>
  <si>
    <t>314</t>
  </si>
  <si>
    <t>Numri i pemëve dekorative të reja të shtuara në vit në hapësirat publike</t>
  </si>
  <si>
    <t>Përmirësimi i cilësisë së jetës dhe sigurisë në komunitet</t>
  </si>
  <si>
    <t>Raporti në % i sipërfaqes publike të mbuluar me ndriçim kundrejt sipërfaqes totale të bashkisë</t>
  </si>
  <si>
    <t>Mirëmbajtja dhe shtimi i hapësirave të mbuluara me ndriçim</t>
  </si>
  <si>
    <t>474</t>
  </si>
  <si>
    <t>SIPËRFAQE E HAPËSIRAVE PUBLIKE E MBULUAR ME NDRIÇIM NË KM2</t>
  </si>
  <si>
    <t>km2</t>
  </si>
  <si>
    <t>SIPËRFAQE E GJELBËR NË TOTAL (NË M2)</t>
  </si>
  <si>
    <t>SIPËRFAQJA TOTALE E BASHKISË (NË KM2)</t>
  </si>
  <si>
    <t>POPULLËSIA TOTALE NËN ADMINISTRIMIN E BASHKISË</t>
  </si>
  <si>
    <t>TROTUARË NË TOTAL (NË KM LINEAR)</t>
  </si>
  <si>
    <t>100</t>
  </si>
  <si>
    <t>180000</t>
  </si>
  <si>
    <t>9000</t>
  </si>
  <si>
    <t>17000</t>
  </si>
  <si>
    <t>2.5</t>
  </si>
  <si>
    <t>98000</t>
  </si>
  <si>
    <t>Sport dhe argëtim</t>
  </si>
  <si>
    <t>Vënie në funksionim ose mbështetje e strukturave për veprimtari ose ngjarje sportive (fusha lojërash, fusha tenisi, pishina noti, korsi vrapimi, ringje boksi, pista patinazhi, palestra etj.); mbështetje për ekipet përfaqësuese vendore në veprimtaritë sportive; Mbështetje e strukturave për veprimtari ose ngjarje sportive (struktura për qëndrimin e spektatorëve; sidomos vende të pajisura për lojëra me letra, lojëra me tabelë etj.);
Grante, hua ose financime për të mbështetur ekipe apo lojtarë ndividualë.
Vënie në funksionim ose mbështetje për ambiente që përdoren për veprimtari çlodhëse (parqe, plazhe, kampingje dhe vendqëndrimet përkatëse) të ofruara në bazë jotregtare;</t>
  </si>
  <si>
    <t>Bashkia mbështet organizimin e eventeve sportive dhe argëtuese</t>
  </si>
  <si>
    <t>Pjesëmarrës në eventet sportive, ndryshimi vjetor në %</t>
  </si>
  <si>
    <t>Përmirësimi i hapësirave argëtuese dhe sportive</t>
  </si>
  <si>
    <t>242</t>
  </si>
  <si>
    <t>NUMRI I PJESËMARRËSVE NË AKTIVITETE SPORTIVE</t>
  </si>
  <si>
    <t>1300090</t>
  </si>
  <si>
    <t>Ndertim stadiumi I Koplikut</t>
  </si>
  <si>
    <t>STRUKTURA DHE TERRENE PËR VEPRIMTARI SPORTIVE (fusha lojërash, fusha tenisi, pishina noti, korsi vrapimi, ringje boksi, pista patinazhi, palestra etj)</t>
  </si>
  <si>
    <t>400</t>
  </si>
  <si>
    <t>Trashëgimia kulturore, eventet artistike dhe kulturore</t>
  </si>
  <si>
    <t>Zhvillim, mbrojtje dhe promovim i vlerave të trashëgimisë kulturore me interes vendor, si dhe administrim i objekteve që lidhen me ushtrimin e këtyre funksioneve;
Mbështetja e vendeve historike, kopshteve zoologjike dhe botanike;
Zhvillim, mbrojtje dhe promovim i bibliotekave, e i ambienteve për lexim me qëllim edukimin e përgjithshëm qytatar;
Mbështetje për muzeumet, galeritë e arteve, teatrot, sallat e ekspozitave;
Organizim ose mbështetje për ngjarjet kulturore (koncerte, prodhime skenike dhe filma, shfaqje artistike etj.);
Sigurim i shërbimeve kulturore; administrim i çështjeve kulturore; mbikëqyrje dhe rregullim i strukturave kulturore;
Organizim i aktiviteteve kulturore dhe promovim i identitetit kombëtar e lokal.</t>
  </si>
  <si>
    <t>Ruajtja dhe promovimi i vlerave të trashëgimisë kulturore dhe mirëadministrimi e fuqizimi i institucioneve menaxhuese</t>
  </si>
  <si>
    <t>Numri i shfaqjeve kulturore; artistike të mbështetura me fondet e bashkisë (ndryshimi vjetor në numër)</t>
  </si>
  <si>
    <t>Mbrojtja e trashëgimisë kulturore dhe promovimi i eventeve kulturore dhe artistike</t>
  </si>
  <si>
    <t>NUMRI I SHFAQEVE KULTURORE; EVENTE ARTISTIKE TË MBËSHTETURA ME FONDET E BASHKISË</t>
  </si>
  <si>
    <t>ASETE TË TRASHËGIMISË KULTURORE</t>
  </si>
  <si>
    <t>Arsimi bazë përfshirë arsimin parashkollor</t>
  </si>
  <si>
    <t>Shpenzime për paga për mësuesit e kopshteve të fëmijëve dhe stafit mbështetës;
Programe mësimore për trajnimin e edukatorëve dhe mësuesve;
Furnzimi dhe mbështetja me ushqim e kopshteve.
Ndërtim dhe mirëmbajtje e strukturave shkollore;</t>
  </si>
  <si>
    <t>1. Ndërtimi, rehabilitimi dhe mirëmbajtja e ndërtesave arsimore të sistemit shkollor parauniversitar. 2. Organizimi i aktiviteteve kulturore dhe promovimi i identitetit kombëtar e lokal, si dhe administrimin e objekteve që lidhen me ushtrimin e këtyre funksioneve.</t>
  </si>
  <si>
    <t>Numri mesatar i fëmijëve në një klasë të parashkollorit</t>
  </si>
  <si>
    <t>Numri mesatar i nxënësve të arsimit bazë në një klasë</t>
  </si>
  <si>
    <t>Raporti në % i ndërtesave të kopshteve/shkollave të mirëmbajtura kundrejt ndërtesave funksionale në total</t>
  </si>
  <si>
    <t>Bashkia ofron kushte për përmirësimin e arsimit bazë (9-vjeçar) dhe parashkollor</t>
  </si>
  <si>
    <t>Numri mesatar i fëmijëve për një punonjës mësimor në arsimin parashkollor</t>
  </si>
  <si>
    <t>Numri mesatar i nxënësve për çdo punonjës mësimor</t>
  </si>
  <si>
    <t>Përmirësimi i infrastrukturës arsimore</t>
  </si>
  <si>
    <t>Raporti në % i ndërtesave të  kopshteve / shkollave të  arsimit bazë të rikonstruktuara, kundrejt  ndërtesave funksionale në  total</t>
  </si>
  <si>
    <t>187</t>
  </si>
  <si>
    <t xml:space="preserve">Objekte te arsimit baze dhe parashkollor të përmirësuara / mirëmbajtura në vit </t>
  </si>
  <si>
    <t xml:space="preserve">Bashkefinancim projekte 
</t>
  </si>
  <si>
    <t>STAF MBËSHTETËS NË SISTEMIN ARSIMOR BAZË DHE PARASHKOLLOR</t>
  </si>
  <si>
    <t>NUMRI I STAFIT TË PROGRAMIT</t>
  </si>
  <si>
    <t>MËSUES NË SISTEMIN PARASHKOLLOR</t>
  </si>
  <si>
    <t>NUMRI I FËMIJËVE TË REGJISTRUAR NË SISTEMIN PARASHKOLLOR</t>
  </si>
  <si>
    <t>NDËRTESA FUNKSIONALE TË ARSIMIT BAZË DHE PARASHKOLLOR</t>
  </si>
  <si>
    <t>KLASA NË SISTEMIN PARASHKOLLOR</t>
  </si>
  <si>
    <t>NXËNËS TË REGJISTRUAR NË ARSIMIN 9-VJEÇAR</t>
  </si>
  <si>
    <t>NUMRI I MËSUESVE NË SISTEMIN E ARSIMIT BAZË</t>
  </si>
  <si>
    <t>KLASA NË SISTEMIN E ARSIMIT BAZË</t>
  </si>
  <si>
    <t>Arsimi i mesëm i përgjithshëm</t>
  </si>
  <si>
    <t>Ndërtim dhe mirëmbajtje e institucioneve shkollore;
Ndërtim, rehabilitim dhe mirëmbajtje e ndërtesave arsimore e sistemit shkollor parauniversitar, me përjashtim të shkollave profesionale.
Shpenzimet për paga për stafin mbështetës.
Administrim, inspektim, organizim ose mbështetje për transport, ushqim, strehim, kujdes mjekësor dhe dentar për fëmijët e shkollave;
Mbështetje për trajnimin e mëtejshëm të mësuesve.</t>
  </si>
  <si>
    <t>Ndërtimi, rehabilitimi dhe mirëmbajtja e ndërtesave arsimore të sistemit shkollor parauniversitar në arsimin e mesëm të përgjithshëm</t>
  </si>
  <si>
    <t>Raporti në % i ndërtesave të mirëmbajtura / rikonstruktuara ndaj totalit të ndërtesave funksionale të arsimit të mesëm</t>
  </si>
  <si>
    <t>Numri i nxënësve të akomoduar në konvikte kundrejt numrit të total të dhomave në konvikte (numri mesatar i nxënësve në një dhomë)</t>
  </si>
  <si>
    <t>Bashkia ofron kushte për përmirësimin e arsimit të përgjithshëm (mesëm)</t>
  </si>
  <si>
    <t>Numri mesatar i nxënësve në klasë</t>
  </si>
  <si>
    <t>Përmirësimi i infrastrukturës arsimore në arsimin e mesëm të përgjithshëm</t>
  </si>
  <si>
    <t>405</t>
  </si>
  <si>
    <t>SHKOLLA TË MESME TË MIRËMBAJTURA / RIKONSTRUKTUARA</t>
  </si>
  <si>
    <t>Ofrimi i shërbimeve cilësore për zhvillimin e procesit mësimor edukativ në kushte të përshtatshme në gjithë territorin administrativ të Bashkisë në arsimin profesional</t>
  </si>
  <si>
    <t>1300192</t>
  </si>
  <si>
    <t>Ndertim impiantit te ngrohjes shkollat Koplik Bajze Gruemir</t>
  </si>
  <si>
    <t>NDËRTESA FUNKSIONALE TË ARSIMIT TË MESËM</t>
  </si>
  <si>
    <t>MËSUES NË SISTEMIN E ARSIMIT TË MESËM</t>
  </si>
  <si>
    <t>NUMRI I NXËNËSVE QË PËRFUNDOJNË SISTEMIN E ARSIMIT BAZË (9 VJEÇAR)</t>
  </si>
  <si>
    <t>KLASA NË SISTEMIN E ARSIMIT TË MESËM</t>
  </si>
  <si>
    <t>NXËNËS TË REGJISTRUAR NË SISTEMIN E ARSIMIT TË MESËM</t>
  </si>
  <si>
    <t>NUMRI I NXËNËSVE TË AKOMODUAR NË KONVIKTE</t>
  </si>
  <si>
    <t>NUMRI I DHOMAVE TË KONVIKTEVE</t>
  </si>
  <si>
    <t>Përkujdesi Social</t>
  </si>
  <si>
    <t>Përfitime në para dhe në natyrë për familjet që kanë fëmijë në kujdestari;
Përfitime në para, si pagesa për nëna me fëmijë, grante për lindje, përfitime për kujdes për prindërit, pagesa për fëmijët ose familjare, pagesa të tjera periodike apo të menjëhershme për të mbështetur familjet ose për t’i ndihmuar ato të përballojnë kostot e nevojave specifike (për shembull, familjet me një prind të vetëm ose familjet me fëmijë të paaftë). Mbështetje të pjesshme për faturën e energjisë elektrike dhe konsumin e ujit dhe shërbimet sanitare;
Ndihmë financiare, asistencë për pagesën e një kujdestareje që kujdeset për fëmijët gjatë ditës;
Strehë dhe ushqim dhënë fëmijëve dhe familjeve në mënyrë të përhershme (jetimore, familje kujdestare etj.);
Mallra dhe shërbime dhënë në shtëpi fëmijëve ose atyre që kujdesen për ta;
Shërbime dhe mallrat e ndryshme dhënë familjeve, të rinjve ose fëmijëve (qendra pushimi ose zbavitjeje);
Administrim, organizim ose mbështetje të skemave të mbrojtjes shoqërore.
Shpenzimet për mbulimin e shërbimit të çerdheve nga njësitë e vetëqeverisjes vendore;
Përfitime në para dhe në natyrë për personat që janë shoqërisht të përjashtuar ose në rrezik për përjashtim shoqëror (si personat në skamje, me fitime të ulëta, imigrantë, indigjenë, refugjatë, abuzues me alkoolin dhe droga, viktima të dhunës kriminale etj.);
Përfitime në para, si kompensim page dhe pagesa të tjera për personat e varfër ose të dobët, për të ndihmuar në lehtësimin e varfërisë ose në situata të vështira;
Përfitime në natyrë, si strehë afatshkurtër dhe afatgjatë dhe vakte ushqimi dhënë personave të varfër dhe të dobët, shërbime dhe mallra për të ndihmuar personat, si këshillim, strehim ditor, ndihmë për të kryer punët e përditshme, ushqim, veshje, lëndë djegëse etj;
Fondet e pushtetit qendror për funksionin e deleguar të ndihmës ekonomike dhe pagesën për personat me aftësi të kufizuar;</t>
  </si>
  <si>
    <t>Bashkia në harmoni me politikat kombëtare zhvillon programe për uljen e varfërisë</t>
  </si>
  <si>
    <t>Numër personash të mbështetur me pagesë invaliditeti dhe paaftësie (ndryshimi vjetor në numër)</t>
  </si>
  <si>
    <t>Sistem kujdesi ndaj familjeve dhe fëmijëve funksional dhe i përmirësuar</t>
  </si>
  <si>
    <t>Shpenzime totale për ndihmë ekonomike kundrejt numrit të përfituesve të ndihmës ekonomike (lekë/përfitues)</t>
  </si>
  <si>
    <t>58</t>
  </si>
  <si>
    <t>Numri i familjeve të trajtuar me ndihmë ekonomike</t>
  </si>
  <si>
    <t>Sistem i kujdesit social për personat e sëmurë dhe PAK efikas</t>
  </si>
  <si>
    <t>Përfitimi monetar në Lekë për çdo person të sëmurë ose invalid</t>
  </si>
  <si>
    <t>745</t>
  </si>
  <si>
    <t>NUMËR PERSONASH TË ASISTUAR ME PAGESË INVALIDITETI DHE PAAFTËSIE</t>
  </si>
  <si>
    <t>FONDI BUXHETOR PËR INVALIDITETIN DHE PAAFTËSINË NË LEKË</t>
  </si>
  <si>
    <t>SHPENZIME TOTALE PËR MBËSHTETJEN E PERSONAVE ME NDIHMË EKONOMIKE</t>
  </si>
  <si>
    <t>765</t>
  </si>
  <si>
    <t>1302</t>
  </si>
  <si>
    <t>Mbështetje për zhvillimin ekonomik</t>
  </si>
  <si>
    <t>Hartimi, zbatimi dhe monitorimi i politikave të përgjithshme ekonomike dhe tregtare të njësisë së vetëqeverisjes vendore;Fondet e pushtetit qendror për funksionin e deleguar të regjistrimit dhe liçensimit të bizneseve; Mbajtja e kontakteve me qeverisjen qendrore dhe me biznesin për të garantuar politika zhvilluese në nivel rajonal dhe garantimin e zhvillimit ekonomik; Funksionimi ose mbështetja me politika v endore të zhvillimit ekonomik dhe tregtar brenda njësisë; Mbështetje dhe promovim i bizneseve vendore në funksion të zhvillimit ekonomik brenda territorit të njësisë vendore ; Organizim i shërbimeve në mbështetje të zhvillimit ekonomik vendor, si informacion mbi bizneset, aktivitetet promovuese etj. Publikimi i broshurave informative, krijimi i portaleve me profil ekonomik etj. Grante, hua ose subvencione për të promovuar politikat e përgjithshme dhe programet vendore ekonomike dhe tregtare për të nxitur punësimin</t>
  </si>
  <si>
    <t>Lehtësimi i biznesit</t>
  </si>
  <si>
    <t>Koha për pajisjen me dokumenta nga QKB (Ndryshimi viti korent kundrejt vitit të kaluar në orë ose ditë)</t>
  </si>
  <si>
    <t>Mbështetje dhe promovim i bizneseve vendore në funksion të zhvillimit ekonomik vendor, strategjive dhe planeve zhvillimore lokale</t>
  </si>
  <si>
    <t>656</t>
  </si>
  <si>
    <t>KOHA MESATARE E PAJISJES ME DOKUMENTA NGA nga QKB</t>
  </si>
  <si>
    <t>në ditë</t>
  </si>
  <si>
    <t>Zhvillimi i Turizmit</t>
  </si>
  <si>
    <t>Numri i turistëve të akomoduar në hotele, ndryshimi vjetor në numër</t>
  </si>
  <si>
    <t>Promovim i territorit të Bashkisë nëpërmjet prodhimit dhe botimit të materialeve promocionale dhe informative</t>
  </si>
  <si>
    <t>Raporti i të ardhurave nga taksat e qendrimit në hotel ndaj numrit të turistëve të akomoduar në hotele</t>
  </si>
  <si>
    <t>877</t>
  </si>
  <si>
    <t>NUMRI I ZYRAVE TË REJA TË INFORMACIONIT PËR TURISTËT</t>
  </si>
  <si>
    <t>215</t>
  </si>
  <si>
    <t>NUMRI I GUIDAVE TURISTIKE</t>
  </si>
  <si>
    <t>285</t>
  </si>
  <si>
    <t>NUMRI I TURISTËVE QË MARRIN INFORMACION NGA ZYRA E INFORMIMIT TË BASHKISË</t>
  </si>
  <si>
    <t>NUMRI I BUJTINAVE</t>
  </si>
  <si>
    <t>NUMRI TOTAL I ZYRAVE TË INFORMACIONIT</t>
  </si>
  <si>
    <t>TË ARDHURAT NGA TAKSA E QENDRIMIT NË HOTEL NË LEKË</t>
  </si>
  <si>
    <t>NUMRI I TURISTËVE TË AKOMODUAR NË HOTELE</t>
  </si>
  <si>
    <t>NUMRI TOTAL I BIZNESEVE TË VOGLA NË BASHKI</t>
  </si>
  <si>
    <t>NUMRI TOTAL I HOTELEVE</t>
  </si>
  <si>
    <t>Menaxhimi i mbetjeve</t>
  </si>
  <si>
    <t>Administrim, mbikëqyrje, inspektim organizim ose mbështetje e sistemeve të grumbullimit, trajtimit dhe eliminimit të mbetjeve;
Mbledhja, largimi dhe trajtimi i mbetjeve të ngurta dhe shtëpiake.
Grante, hua ose financime për të mbështetur ndërtimin, mirëmbajtjen ose përmirësimin e këtyre sistemeve;
Pastrimi i rrugëve, parqeve etj.</t>
  </si>
  <si>
    <t>Përmirësimi i menaxhimit të integruar të mbetjeve urbane</t>
  </si>
  <si>
    <t>Raporti në % i popullsisë së mbuluar me shërbimin e menaxhimit të mbetjeve ndaj popullsisë totale të bashkisë</t>
  </si>
  <si>
    <t>Përmirësimi i shërbimeve të grumbullimit dhe menaxhimit të mbetjeve</t>
  </si>
  <si>
    <t>Mbetje të grumbulluara dhe transportuara në vit, ndryshimi vjetor në ton</t>
  </si>
  <si>
    <t>164</t>
  </si>
  <si>
    <t>MAKINERI PASTRIMI TË REJA</t>
  </si>
  <si>
    <t>338</t>
  </si>
  <si>
    <t>Popullësia e mbuluar me shërbimin e menaxhimit të mbetjeve</t>
  </si>
  <si>
    <t>82</t>
  </si>
  <si>
    <t>FREKUENCA E GRUMBULLIMIT DHE TRANSPORTIMIT TË MBETJEVE NË ZONAT RURALE (DITË NË JAVË)</t>
  </si>
  <si>
    <t>ditë në javë</t>
  </si>
  <si>
    <t>FREKUENCA E GRUMBULLIMIT DHE TRANSPORTIMIT TË MBETJEVE NË ZONAT URBANE (DITË NË JAVË)</t>
  </si>
  <si>
    <t>388</t>
  </si>
  <si>
    <t>SASIA TOTALE E MBETJEVE TË  GRUMBULLUARA DHE TRANSPORTUARA NE TON</t>
  </si>
  <si>
    <t>ton</t>
  </si>
  <si>
    <t>150</t>
  </si>
  <si>
    <t>KOSHA / KAZANË TË RINJ</t>
  </si>
  <si>
    <t>111</t>
  </si>
  <si>
    <t>KOSHA / KAZANË MBETURINASH TË MIRËMBAJTUR / DEZINFEKTUAR</t>
  </si>
  <si>
    <t>MAKINERI PASTRIMI</t>
  </si>
  <si>
    <t>25</t>
  </si>
  <si>
    <t>2500</t>
  </si>
  <si>
    <t>7</t>
  </si>
  <si>
    <t>38000</t>
  </si>
  <si>
    <t>Mbrojtja nga zjarri dhe mbrojtja civile</t>
  </si>
  <si>
    <t>Në këtë program buxhetor bashkia planifikon shpenzime buxhetore për të siguruar funksionimin e njësive zjarrfikëse dhe shërbimeve të tjera të parandalimit dhe mbrojtjes kundër zjarrit, shërbimet e mbrojtjes civile, si shpëtimet malore, vrojtimi i plazheve, evakuimi i zonave të përmbytura etj, si dhe rritjen e kapaciteteve të punonjësve dhe ndërgjegjësimit në komunitet përmes programeve trajnuese të parandalimit dhe mbrojtjes kundër zjarrit.</t>
  </si>
  <si>
    <t>Administrimi i parandalimit të zjarrit dhe problemeve të shërbimeve të mbrojtjes kundër zjarrit, permbytjeve dhe fatkeqësive natyrore dhe ndërhyrjeve për shpëtim</t>
  </si>
  <si>
    <t>Raporti në % i sipërfaqes së mbuluar me shërbimin për shuarjen e zjarrit dhe shpëtimit ndaj sipërfaqes totale të bashkisë</t>
  </si>
  <si>
    <t>Përmirësimi i shërbimeve të shuarjes së zjarrit dhe shpëtimit</t>
  </si>
  <si>
    <t>Numri i rasteve të menaxhuara për shuarjen e zjarrit dhe shpëtimit (ndryshimi vjetor në numër)</t>
  </si>
  <si>
    <t>Zjarrfikës të trajnuar/zjarrfikës total (në %)</t>
  </si>
  <si>
    <t>Numri i stacioneve MZSH</t>
  </si>
  <si>
    <t>76</t>
  </si>
  <si>
    <t>FIKESE ZJARRI TE KOLAUDUARA DHE TE VENDOSURA NE INSTITUCIOINE</t>
  </si>
  <si>
    <t>173</t>
  </si>
  <si>
    <t>MËSIME TREGUESE PËR PËRBALLIMIN E RASTEVE TË ZJARRIT NË SHKOLLA, INSTITUCIONE PUBLIKE, etj</t>
  </si>
  <si>
    <t>534</t>
  </si>
  <si>
    <t>ZJARRFIKËS TË TRAJNUAR</t>
  </si>
  <si>
    <t>102</t>
  </si>
  <si>
    <t>INSPEKTIME TEK TË TRETËT</t>
  </si>
  <si>
    <t>118</t>
  </si>
  <si>
    <t>KOHA E DALJES NGA STACIONI (NË SEKONDA) (MESATARJA DITËN DHE NATËN)</t>
  </si>
  <si>
    <t>në sekonda</t>
  </si>
  <si>
    <t>468</t>
  </si>
  <si>
    <t>SIPËRFAQJA E MBULUAR ME SHËRBIMIN E FIKJES SË ZJARRIT DHE SHPËTIMIT (NË KM2)</t>
  </si>
  <si>
    <t>363</t>
  </si>
  <si>
    <t>RASTE TË MENAXHUARA PËR SHUARJEN E ZJARRIT DHE SHPËTIMIT</t>
  </si>
  <si>
    <t>NUMRI I ZJARRFIKËSVE</t>
  </si>
  <si>
    <t>NUMRI I STACIONEVE MZSH</t>
  </si>
  <si>
    <t>PUNONJËS TË MBROJTJES NGA ZJARRI DHE SHPËTIMI</t>
  </si>
  <si>
    <t>960</t>
  </si>
  <si>
    <t>320</t>
  </si>
  <si>
    <t>350</t>
  </si>
  <si>
    <t>Furnizimi me Ujë dhe Kanalizime</t>
  </si>
  <si>
    <t>Hartimi i politikave të përshtatshme dhe angazhimi i fondeve të mjaftueshme për të përmirësuar dhënien e shërbimeve të ujësjellësit dhe të kanalizimeve, dhe për të ecur në mënyrë të qëndrueshme drejt përputhjes me standardet e Bashkimit Europian dhe me objektivin e zhvillimit të mijëvjeçarit për qëndrueshmërinë e mjedisit.</t>
  </si>
  <si>
    <t>Prodhimi, trajtimi, transmetimi dhe furnizimi me ujë të pijshëm</t>
  </si>
  <si>
    <t>Mbulimi i popullsisë me shërbimin e ujit të pijshëm (kundrejt popullsisë totale të bashkisë në %)</t>
  </si>
  <si>
    <t>Përmirësimi i ofrimit të shërbimit të ujit të pijshëm</t>
  </si>
  <si>
    <t>Furnizimi me ujë - orë ujë në ditë (ndryshimi në orë)</t>
  </si>
  <si>
    <t>Të ardhura nga tarifa e ujit të pijshëm kundrejt shpenzimeve totale (plus investime dhe amortizimi) për shërbimin e ujit të pijshëm në %</t>
  </si>
  <si>
    <t>340</t>
  </si>
  <si>
    <t>POPULLATA QË PËRFITON NGA SHËRBIMI ME UJË TË PIJSHËM</t>
  </si>
  <si>
    <t>140</t>
  </si>
  <si>
    <t>Kohëzgjatja e ofrimit me ujë të pijshëm (mesatarja orë/ditë)</t>
  </si>
  <si>
    <t>orë në ditë</t>
  </si>
  <si>
    <t>KOSTO TOTALE PËR SHËRBIMIN E UJIT TË PIJSHËM (NË LEKË)</t>
  </si>
  <si>
    <t>SHPENZIME PËR SHËRBIMIN E UJIT TË PIJSHËM (NË LEKË)</t>
  </si>
  <si>
    <t>TË ARDHURA NGA TARIFA E UJIT TË PIJSHËM (NË LEKË)</t>
  </si>
  <si>
    <t>32500</t>
  </si>
  <si>
    <t>Malesi e Madhe</t>
  </si>
  <si>
    <t>2023-05-16 00:00:00</t>
  </si>
  <si>
    <t>Altin Rrukaj</t>
  </si>
  <si>
    <t>Popullsia e Bashkisë</t>
  </si>
  <si>
    <t>Numri i punonjësve të bashkisë</t>
  </si>
  <si>
    <t>Numri i punonjësve në administratën e bashkisë</t>
  </si>
  <si>
    <t>KOPLIK</t>
  </si>
  <si>
    <t>QENDER QYTET</t>
  </si>
  <si>
    <t>1`000 LEK</t>
  </si>
  <si>
    <t>01110</t>
  </si>
  <si>
    <t>Sektori I Finances, gj.civile</t>
  </si>
  <si>
    <t>03140</t>
  </si>
  <si>
    <t>Mentor Hasanaj</t>
  </si>
  <si>
    <t>04220</t>
  </si>
  <si>
    <t>Kadastra</t>
  </si>
  <si>
    <t>04240</t>
  </si>
  <si>
    <t>04260</t>
  </si>
  <si>
    <t>Gjovalin Gjekaj</t>
  </si>
  <si>
    <t>04520</t>
  </si>
  <si>
    <t>Pjeter Çukaj</t>
  </si>
  <si>
    <t>06140</t>
  </si>
  <si>
    <t>06260</t>
  </si>
  <si>
    <t>Admir Curraj</t>
  </si>
  <si>
    <t>08130</t>
  </si>
  <si>
    <t>Gjovalin Popaj</t>
  </si>
  <si>
    <t>08220</t>
  </si>
  <si>
    <t>09120</t>
  </si>
  <si>
    <t>09230</t>
  </si>
  <si>
    <t>10430</t>
  </si>
  <si>
    <t>Ilda Rexhaj</t>
  </si>
  <si>
    <t>04130</t>
  </si>
  <si>
    <t>05100</t>
  </si>
  <si>
    <t>Rosel Vocaj</t>
  </si>
  <si>
    <t>03280</t>
  </si>
  <si>
    <t>Besnik Hasaj</t>
  </si>
  <si>
    <t>06370</t>
  </si>
  <si>
    <t>2024 - 2026</t>
  </si>
  <si>
    <t>Shpenzimet e Programit (000 ALL)</t>
  </si>
  <si>
    <t>A</t>
  </si>
  <si>
    <t>TË ARDHURA NGA BURIMET E VETA</t>
  </si>
  <si>
    <t>A.1</t>
  </si>
  <si>
    <t>Të ardhura nga taksat lokale</t>
  </si>
  <si>
    <t>A.1.1</t>
  </si>
  <si>
    <t>Taksa vendore mbi biznesin e vogël</t>
  </si>
  <si>
    <t>A.1.2</t>
  </si>
  <si>
    <t>Taksa mbi pasurinë e paluajtshme</t>
  </si>
  <si>
    <t>A.1.2.1</t>
  </si>
  <si>
    <t>Taksa mbi ndërtesën</t>
  </si>
  <si>
    <t>A.1.2.2</t>
  </si>
  <si>
    <t>Taksa mbi tokën bujqësore</t>
  </si>
  <si>
    <t>A.1.2.3</t>
  </si>
  <si>
    <t>Taksa mbi truallin</t>
  </si>
  <si>
    <t>A.1.2.4</t>
  </si>
  <si>
    <t>Taksa mbi transaksionet e pasurisë</t>
  </si>
  <si>
    <t>A.1.3</t>
  </si>
  <si>
    <t>Taksa vendore në shërbimin hotelier</t>
  </si>
  <si>
    <t>A.1.4</t>
  </si>
  <si>
    <t>Taksa e ndikimit në infrastrukturë nga ndërtimet e reja</t>
  </si>
  <si>
    <t>A.1.5</t>
  </si>
  <si>
    <t>Taksa e tabelës</t>
  </si>
  <si>
    <t>A.1.6</t>
  </si>
  <si>
    <t>Taksa vendore mbi të ardhurat e krijuara nga dhuratat, trashëgimi, testament dhe llotaritë vendore</t>
  </si>
  <si>
    <t>A.1.7</t>
  </si>
  <si>
    <t>Taksa e përkohëshme</t>
  </si>
  <si>
    <t>A.1.8</t>
  </si>
  <si>
    <t>Taksa e përkohëshme 1</t>
  </si>
  <si>
    <t>A.1.9</t>
  </si>
  <si>
    <t>Taksa e përkohëshme 2</t>
  </si>
  <si>
    <t>A.2</t>
  </si>
  <si>
    <t>Të ardhura nga taksat e ndara</t>
  </si>
  <si>
    <t>A.2.1</t>
  </si>
  <si>
    <t>Taksa mbi kalimin e të drejtës së pronësisë / pasuritë e paluajtshme</t>
  </si>
  <si>
    <t>A.2.2</t>
  </si>
  <si>
    <t>Taksa vjetore për qarkullimin e mjeteve të përdorura</t>
  </si>
  <si>
    <t>A.2.3</t>
  </si>
  <si>
    <t>Taksa e rentës minerare</t>
  </si>
  <si>
    <t>A.2.4</t>
  </si>
  <si>
    <t>Taksa mbi të ardhurat personale</t>
  </si>
  <si>
    <t>A.2.5</t>
  </si>
  <si>
    <t>Taksa të tjera</t>
  </si>
  <si>
    <t>A.3</t>
  </si>
  <si>
    <t>Të ardhura nga tarifa vendore</t>
  </si>
  <si>
    <t>A.3.1</t>
  </si>
  <si>
    <t>Tarifa me menaxhimit te mbetjeve</t>
  </si>
  <si>
    <t>A.3.1.1</t>
  </si>
  <si>
    <t>Tarifa e pastrimit për familjet</t>
  </si>
  <si>
    <t>A.3.1.2</t>
  </si>
  <si>
    <t>Tarifa e pastrimit për institucionet</t>
  </si>
  <si>
    <t>A.3.1.3</t>
  </si>
  <si>
    <t>Tarifa e pastrimit për biznesin</t>
  </si>
  <si>
    <t>A.3.2</t>
  </si>
  <si>
    <t>Tarifa për mbledhjen dhe largimin e mbetjeve</t>
  </si>
  <si>
    <t>A.3.3</t>
  </si>
  <si>
    <t>Tarifa për ndriçimin publik</t>
  </si>
  <si>
    <t>A.3.3.1</t>
  </si>
  <si>
    <t>Tarifa për ndriçimin publik nga familjet</t>
  </si>
  <si>
    <t>A.3.3.2</t>
  </si>
  <si>
    <t>Tarifa për ndriçimin publik nga institucionet</t>
  </si>
  <si>
    <t>A.3.3.3</t>
  </si>
  <si>
    <t>Tarifa për ndriçimin publik nga biznesi</t>
  </si>
  <si>
    <t>A.3.4</t>
  </si>
  <si>
    <t>Tarifa për gjelbërimin</t>
  </si>
  <si>
    <t>A.3.4.1</t>
  </si>
  <si>
    <t>Tarifa për gjelbërimin nga familjet</t>
  </si>
  <si>
    <t>A.3.4.2</t>
  </si>
  <si>
    <t>Tarifa për gjelbërimin nga Institucionet</t>
  </si>
  <si>
    <t>A.3.4.3</t>
  </si>
  <si>
    <t>Tarifa për gjelbërimin nga bizneset</t>
  </si>
  <si>
    <t>A.3.5</t>
  </si>
  <si>
    <t>Tarifa për shërbimet administrative të bashkisë</t>
  </si>
  <si>
    <t>A.3.5.1</t>
  </si>
  <si>
    <t>A.3.5.2</t>
  </si>
  <si>
    <t>Tarifa për dhënien e liçensave, lejeve e autorizimeve</t>
  </si>
  <si>
    <t>A.3.5.3</t>
  </si>
  <si>
    <t>Tarifa të kontrollit të zhvillimit të territorit</t>
  </si>
  <si>
    <t>A.3.5.4</t>
  </si>
  <si>
    <t>Tarifa për vulosje veterinarie të bagëtive të therura</t>
  </si>
  <si>
    <t>A.3.5.5</t>
  </si>
  <si>
    <t>Tarifa e liçensimit të veprimtarive të transportit</t>
  </si>
  <si>
    <t>A.3.5.6</t>
  </si>
  <si>
    <t>Tarifa e parkimit për mjetet e liçensuara dhe vendparkime publike</t>
  </si>
  <si>
    <t>A.3.5.7</t>
  </si>
  <si>
    <t>Tarifa për dhënie liçense për tregtimin e naftës bruto dhe nënprodukteve të saj</t>
  </si>
  <si>
    <t>A.3.5.8</t>
  </si>
  <si>
    <t>Tarifa për pyejt dhe kullotat</t>
  </si>
  <si>
    <t>A.3.5.9</t>
  </si>
  <si>
    <t>Tarifa për shërbimet shtesë nga zjarrëfiksja</t>
  </si>
  <si>
    <t>A.3.5.10</t>
  </si>
  <si>
    <t>Tarifa për zënien dhe përdorimin e hapsirës publike dhe fasadave</t>
  </si>
  <si>
    <t>A.3.5.11</t>
  </si>
  <si>
    <t>Tarifa për trajtimin e mbetjeve inerte në landfille</t>
  </si>
  <si>
    <t>A.3.5.12</t>
  </si>
  <si>
    <t>Tarifa për linjat ajrore dhe nëntoksore (Telefoni, Energji, TV Kabllor, Internet)</t>
  </si>
  <si>
    <t>A.3.5.13</t>
  </si>
  <si>
    <t>Tarifa nga dokumentat për tender, ankand etj</t>
  </si>
  <si>
    <t>A.3.6</t>
  </si>
  <si>
    <t>Tarifa të institucioneve të arsimit, kulturës, sportit etj</t>
  </si>
  <si>
    <t>A.3.6.1</t>
  </si>
  <si>
    <t>Bibloteka</t>
  </si>
  <si>
    <t>A.3.6.2</t>
  </si>
  <si>
    <t>Muzeumet</t>
  </si>
  <si>
    <t>A.3.6.3</t>
  </si>
  <si>
    <t>Teatri</t>
  </si>
  <si>
    <t>A.3.6.4</t>
  </si>
  <si>
    <t>Qendra kulturore e fëmijëve</t>
  </si>
  <si>
    <t>A.3.6.5</t>
  </si>
  <si>
    <t>Pallati i sportit</t>
  </si>
  <si>
    <t>A.3.6.6</t>
  </si>
  <si>
    <t>Qendra Komunitare</t>
  </si>
  <si>
    <t>A.3.6.7</t>
  </si>
  <si>
    <t>Mensa (Konviktet)</t>
  </si>
  <si>
    <t>A.3.6.8</t>
  </si>
  <si>
    <t>Kopshtet</t>
  </si>
  <si>
    <t>A.3.6.9</t>
  </si>
  <si>
    <t>Çerdhet</t>
  </si>
  <si>
    <t>A.3.7</t>
  </si>
  <si>
    <t>Tarifa për furnizimin me ujë dhe kanalizime</t>
  </si>
  <si>
    <t>A.3.8</t>
  </si>
  <si>
    <t>Tarifa për shërbimin e ujitjes dhe kullimit</t>
  </si>
  <si>
    <t>A.3.9</t>
  </si>
  <si>
    <t>Tarifa e përkohëshme</t>
  </si>
  <si>
    <t>A.3.10</t>
  </si>
  <si>
    <t>Tarifa të tjera</t>
  </si>
  <si>
    <t>A.4</t>
  </si>
  <si>
    <t>Të ardhurat e tjera</t>
  </si>
  <si>
    <t>A.4.1</t>
  </si>
  <si>
    <t>Qeraja nga asetet në pronësi të bashkisë</t>
  </si>
  <si>
    <t>A.4.2</t>
  </si>
  <si>
    <t>Kthimi nga investimet kapitale</t>
  </si>
  <si>
    <t>A.4.3</t>
  </si>
  <si>
    <t>Fitimi nga ndërmarrjet publike në varësi të Bashkisë</t>
  </si>
  <si>
    <t>A.4.4</t>
  </si>
  <si>
    <t>Kthimi nga partneriteti publik privat</t>
  </si>
  <si>
    <t>A.4.5</t>
  </si>
  <si>
    <t>Tërheqje e të ardhura krijuar nga shërbimet</t>
  </si>
  <si>
    <t>A.4.6</t>
  </si>
  <si>
    <t>Shitja e mallrave dhe shërbimeve</t>
  </si>
  <si>
    <t>A.4.7</t>
  </si>
  <si>
    <t>Kundravajtjet administrative (Gjobat)</t>
  </si>
  <si>
    <t>A.4.8</t>
  </si>
  <si>
    <t>Sekuestrime dhe Zhdëmtime</t>
  </si>
  <si>
    <t>A.4.9</t>
  </si>
  <si>
    <t>Kuotat e anëtarësisë së bashkive</t>
  </si>
  <si>
    <t>A.4.10</t>
  </si>
  <si>
    <t>Trasferta dhe ndihma nga njësitë e tjera vendore</t>
  </si>
  <si>
    <t>A.4.11</t>
  </si>
  <si>
    <t>Grante nga ndihma ndërkombëtare</t>
  </si>
  <si>
    <t>A.4.12</t>
  </si>
  <si>
    <t>Shitja e aseteve financiare</t>
  </si>
  <si>
    <t>A.4.13</t>
  </si>
  <si>
    <t>Shitja e aseteve fikse të prekshme / paprekshme</t>
  </si>
  <si>
    <t>A.4.14</t>
  </si>
  <si>
    <t>Të tjera</t>
  </si>
  <si>
    <t>B</t>
  </si>
  <si>
    <t>TË ARDHURA NGA BUXHETI QENDROR</t>
  </si>
  <si>
    <t>B.1</t>
  </si>
  <si>
    <t>Transferta e pakushtëzuar</t>
  </si>
  <si>
    <t>B.2</t>
  </si>
  <si>
    <t>Transferta e kushtëzuar</t>
  </si>
  <si>
    <t>B.2.1</t>
  </si>
  <si>
    <t>Për funskionet e deleguara</t>
  </si>
  <si>
    <t>B.2.2</t>
  </si>
  <si>
    <t>Për projekte të veçanta (FZHR dhe të tjera)</t>
  </si>
  <si>
    <t>B.3</t>
  </si>
  <si>
    <t>Trasferta specifike</t>
  </si>
  <si>
    <t>C</t>
  </si>
  <si>
    <t>HUAMARRJA</t>
  </si>
  <si>
    <t>C.1</t>
  </si>
  <si>
    <t>Huamarrja afatshkurtë</t>
  </si>
  <si>
    <t>C.2</t>
  </si>
  <si>
    <t>Huamarrja afatgjatë</t>
  </si>
  <si>
    <t>D</t>
  </si>
  <si>
    <t>TRASHËGIMI NGA VITI I SHKUAR</t>
  </si>
  <si>
    <t>D.1</t>
  </si>
  <si>
    <t>Trashëgimi pa destinacion</t>
  </si>
  <si>
    <t>D.2</t>
  </si>
  <si>
    <t>Pagat dhe sigurimet shoqërore</t>
  </si>
  <si>
    <t>Të tjera shpenzime korrente</t>
  </si>
  <si>
    <t>Shpenzimet kapitale</t>
  </si>
  <si>
    <t>Tavanet e përgjithshme</t>
  </si>
  <si>
    <t>Shërbimet e Përgjithshme Publike</t>
  </si>
  <si>
    <t>01</t>
  </si>
  <si>
    <t>Organet ekzekutive dhe legjislative, per  Çështjet financiare dhe fiskale, Çështjet e brendshme</t>
  </si>
  <si>
    <t>011</t>
  </si>
  <si>
    <t>Rendi dhe Siguria Publike</t>
  </si>
  <si>
    <t>03</t>
  </si>
  <si>
    <t>Shërbimet Policore</t>
  </si>
  <si>
    <t>031</t>
  </si>
  <si>
    <t>Çeshtjet Ekonomike</t>
  </si>
  <si>
    <t>04</t>
  </si>
  <si>
    <t>Bujqësia, pyjet, peshkimi dhe gjuetia</t>
  </si>
  <si>
    <t>042</t>
  </si>
  <si>
    <t>Transporti</t>
  </si>
  <si>
    <t>045</t>
  </si>
  <si>
    <t>Strehimi dhe Komoditetet e Komunitetit</t>
  </si>
  <si>
    <t>06</t>
  </si>
  <si>
    <t>Urbanistika</t>
  </si>
  <si>
    <t>061</t>
  </si>
  <si>
    <t>Zhvillimi i komunitetit</t>
  </si>
  <si>
    <t>062</t>
  </si>
  <si>
    <t>Argëtimi, Kultura dhe Feja</t>
  </si>
  <si>
    <t>08</t>
  </si>
  <si>
    <t>Shërbimet rekreative dhe sportive</t>
  </si>
  <si>
    <t>081</t>
  </si>
  <si>
    <t>Shërbimet kulturore</t>
  </si>
  <si>
    <t>082</t>
  </si>
  <si>
    <t>Arsimi</t>
  </si>
  <si>
    <t>09</t>
  </si>
  <si>
    <t>Arsimi bazë dhe parashkollor</t>
  </si>
  <si>
    <t>091</t>
  </si>
  <si>
    <t>Arsimi parauniversitar</t>
  </si>
  <si>
    <t>092</t>
  </si>
  <si>
    <t>Mbrojtja Sociale</t>
  </si>
  <si>
    <t>Familja dhe fëmijët</t>
  </si>
  <si>
    <t>104</t>
  </si>
  <si>
    <t>Çështjet e përgjithshme ekonomike, tregtare dhe të punës</t>
  </si>
  <si>
    <t>041</t>
  </si>
  <si>
    <t>Mbrojtja Mjedisore</t>
  </si>
  <si>
    <t>05</t>
  </si>
  <si>
    <t>051</t>
  </si>
  <si>
    <t>Shërbimet e mbrojtjes ndaj zjarrit</t>
  </si>
  <si>
    <t>032</t>
  </si>
  <si>
    <t>Programe të Qeverisë Qendrore</t>
  </si>
  <si>
    <t>11</t>
  </si>
  <si>
    <t>DEKLARATA E POLITIKËS SË PROGRAMIT</t>
  </si>
  <si>
    <t>Programi Buxhetor Afatmesëm</t>
  </si>
  <si>
    <t>Qëllimi i Politikës së Programit</t>
  </si>
  <si>
    <t>Treguesit e Performancës për Qëllimin</t>
  </si>
  <si>
    <t>Objektivi i Politikës së Programit</t>
  </si>
  <si>
    <t>Treguesit e Performancës për Objektivin</t>
  </si>
  <si>
    <t>Përshkrimi i Produktit:</t>
  </si>
  <si>
    <t>Sasia</t>
  </si>
  <si>
    <t>Kosto totale (në mijë lekë)</t>
  </si>
  <si>
    <t>Kosto për njësi (në mijë lekë)</t>
  </si>
  <si>
    <t xml:space="preserve">Ndryshimi në % i Sasisë  </t>
  </si>
  <si>
    <t xml:space="preserve">Ndryshimi në % i kostos totale  </t>
  </si>
  <si>
    <t>Ndryshimi në % i kostos për njësi</t>
  </si>
  <si>
    <t>Mosha Mesatare e Popullsisë</t>
  </si>
  <si>
    <t>Numri i Lindjeve</t>
  </si>
  <si>
    <t>Numri i Vdekjeve</t>
  </si>
  <si>
    <t>Numri i Bizneseve Aktive</t>
  </si>
  <si>
    <t>Numri i Familjeve</t>
  </si>
  <si>
    <t>Numri i Punonjësve të Bashkisë me Kohë të Plotë</t>
  </si>
  <si>
    <t>Administrata e Bashkisë</t>
  </si>
  <si>
    <t>Njësitë  Shpenzuese</t>
  </si>
  <si>
    <t>Numri i Punonjësve të Bashkisë me Kohë të Pjesëshme</t>
  </si>
  <si>
    <t>Numri i Programeve Buxhetore</t>
  </si>
  <si>
    <t>Sherbimet e Policise Vendore</t>
  </si>
  <si>
    <t>Mbrotja nga Zjarri dhe Mbrojtja Civile</t>
  </si>
  <si>
    <t>Mbrojtja nga zjarri dhe Mbrojtja Civile</t>
  </si>
  <si>
    <t>Mbështetje për Zhvillimin Ekonomik</t>
  </si>
  <si>
    <t>Turizmi</t>
  </si>
  <si>
    <t>Eristjon Smajlaj</t>
  </si>
  <si>
    <t>Shërbimet Bujqësore, Inspektimi, Siguria Ushqimore &amp; Mbrojtja e Konsumatoreve</t>
  </si>
  <si>
    <t>Menaxhimi i Infrastruktuës së Ujitjes dhe Kullimit</t>
  </si>
  <si>
    <t>Ujitje kullimi</t>
  </si>
  <si>
    <t>Lodovik Mucaj</t>
  </si>
  <si>
    <t>Administrimi i Pyjeve dhe Kullotave</t>
  </si>
  <si>
    <t>Administrimi Pyjeve dhe Kullotave</t>
  </si>
  <si>
    <t>Rrjeti Rrugor Rural</t>
  </si>
  <si>
    <t>04570</t>
  </si>
  <si>
    <t>Transporti Publik</t>
  </si>
  <si>
    <t>Menaxhimi i Mbetjeve</t>
  </si>
  <si>
    <t>Menaxhimi I Mbetjeve</t>
  </si>
  <si>
    <t>07220</t>
  </si>
  <si>
    <t>Shërbimet e Kujdesit Parësor</t>
  </si>
  <si>
    <t>Sport dhe Argëtim</t>
  </si>
  <si>
    <t>Sport dhe Argetim</t>
  </si>
  <si>
    <t>Trashëgimia Kulturore, Eventet Artistike dhe Kulturore</t>
  </si>
  <si>
    <t>Arsimi Bazë përfshirë Parashkollorin</t>
  </si>
  <si>
    <t>Arsimi baze perfshire parashkollorin</t>
  </si>
  <si>
    <t>Arsimi i Mesëm i Përgjithshëm</t>
  </si>
  <si>
    <t>Arsimi mesem I pergjithshem</t>
  </si>
  <si>
    <t>Perkujdesi social</t>
  </si>
  <si>
    <t>10661</t>
  </si>
  <si>
    <t>Strehimi Social</t>
  </si>
  <si>
    <t xml:space="preserve">Totali </t>
  </si>
  <si>
    <t>Rritja e qewndrueshmerise se administrates se bashkise</t>
  </si>
  <si>
    <t>Permiresimi I administrimit te sherbimit te gjendjes civile</t>
  </si>
  <si>
    <t>Punonjes te trajnua gjithsej bashkia</t>
  </si>
  <si>
    <t>Zhvillimi dhe zbatimi I politikave te pergjithshme per personelin</t>
  </si>
  <si>
    <t>personel I angazhuar ne pune per ti sherbyer komunitetit</t>
  </si>
  <si>
    <t>Viti 2023</t>
  </si>
  <si>
    <t xml:space="preserve"> Viti 2023</t>
  </si>
  <si>
    <t>Zhvillimi dhe zbatimi I politikave te pergjithshme per personelin, sherbime te pergjithshme si sherbimet e prokurimeve, mbajtja dhe ruajtja e dokumentacionit, etj</t>
  </si>
  <si>
    <t>Akte te miratuara nga keshilli Bashkiak</t>
  </si>
  <si>
    <t>Mirembajtja e infrastruktures dhe funksionimi I aparatit te bashkise</t>
  </si>
  <si>
    <t>sigurimi I shpenzimeve korente apo kapitale per uje ,energji elektrike .internet ,telefon kanceleri , karburant mitrembajtje mjete transportit etj</t>
  </si>
  <si>
    <t>ekzekutimi dhe zbatimi I I akteve te nxjerra nga kryetari I njesise dhe I vendimeve te keshillit</t>
  </si>
  <si>
    <t>Sigurim I mbrojtjes  qetesise dhe mbarevajtjes se jetes dhe puneve publike nrenda territorit te njesise , parandalimin e kundravajtjeve etj</t>
  </si>
  <si>
    <t>Ekzekutim dhe zbatim I akteve te nxjerra nga kryetari I bashkise dhe I vendimeve te keshillit</t>
  </si>
  <si>
    <t>gjoba te vendosura kundrejt rasteve te konstatuara te shkeljeve ,akte administrative</t>
  </si>
  <si>
    <t>punonje te policise bashkiake</t>
  </si>
  <si>
    <t>akte administrative te ekzekutuara  nga policia  bashkiake, paga stafi</t>
  </si>
  <si>
    <t>1.1A</t>
  </si>
  <si>
    <t>1.1B</t>
  </si>
  <si>
    <t>1.1E</t>
  </si>
  <si>
    <t>1.1C</t>
  </si>
  <si>
    <t>Blerje uniforma</t>
  </si>
  <si>
    <t>Blerje nafte</t>
  </si>
  <si>
    <t>1.1D</t>
  </si>
  <si>
    <t>Shpenzime per stafin per arritjen e objektivave</t>
  </si>
  <si>
    <t>litra</t>
  </si>
  <si>
    <t>Kanceleri, boje printeri etj</t>
  </si>
  <si>
    <t>cope</t>
  </si>
  <si>
    <t>Evidentimi I kategorise se tokes sipas njesive administrative ne bashki</t>
  </si>
  <si>
    <t>Paisja me certefikate  pronesie e fermereve</t>
  </si>
  <si>
    <t>Bashkia mbështet rritjen e prodhimit bujqësor dhe blektoral nëpërmjet forcimit të inspektimit dhe sigurisë ushqimore,Ngritja plotesimi, ruajtja dhe perditesimi I nje sistemi  informacioni mbi baze parcele per token bujqesore  qe te permbaje informacion per vendndodhjen e sakte permasat dhe pronesine e parcelave</t>
  </si>
  <si>
    <t>kontrolli dhe ruajtja e konsumatorit</t>
  </si>
  <si>
    <t>Kontrolli dhe mbrojtja e konsumatorit</t>
  </si>
  <si>
    <t>specialist kadastre</t>
  </si>
  <si>
    <t>Kontroll nga stafi veteriner</t>
  </si>
  <si>
    <t>Ndertimi I nje  I nje databezi per siperfaqet e tokes ne perdorim</t>
  </si>
  <si>
    <t>staf</t>
  </si>
  <si>
    <t>Mbulimi me vaditje e siperfaqes se kultivuar nga fermeret</t>
  </si>
  <si>
    <t>Plane mbareshtimi per mbulimin e fondit pyjor dhe kullosor</t>
  </si>
  <si>
    <t>Blerje karburant</t>
  </si>
  <si>
    <t>liter</t>
  </si>
  <si>
    <t>Blerje pjese kembimi</t>
  </si>
  <si>
    <t>Sherbimet e publike vendore</t>
  </si>
  <si>
    <t>Sherbimet e Policise vendore</t>
  </si>
  <si>
    <t>paga per stafin</t>
  </si>
  <si>
    <t>shpenzime te tjera ne funksion te programit</t>
  </si>
  <si>
    <t>investime</t>
  </si>
  <si>
    <t>staf I specializuar per programin</t>
  </si>
  <si>
    <t>shpenzime paga per stafin</t>
  </si>
  <si>
    <t>shpenzime mirembajtje</t>
  </si>
  <si>
    <t>shpenzime tjera</t>
  </si>
  <si>
    <t>staf per mbarevajtjen e pbjektivave</t>
  </si>
  <si>
    <t>shpenzime per paga punonjesit menaxhimit mbetjeve</t>
  </si>
  <si>
    <t>mirembajtje makinat e menaxhimit</t>
  </si>
  <si>
    <t>blerje pjese kembimi , riparime etj.</t>
  </si>
  <si>
    <t>shpenzime per karburant</t>
  </si>
  <si>
    <t>shpenzime te tjera</t>
  </si>
  <si>
    <t>shpenzime per paga stafi</t>
  </si>
  <si>
    <t>shpenzime per investime</t>
  </si>
  <si>
    <t>shpenzime per stafin</t>
  </si>
  <si>
    <t>shpenzime per ndiha ekonomike dhe paaftesi</t>
  </si>
  <si>
    <t>shpenzime operative</t>
  </si>
  <si>
    <t xml:space="preserve">shpenzime per page </t>
  </si>
  <si>
    <t>shpenzime per mirembajtje</t>
  </si>
  <si>
    <t>shpenzime per mirembajtje dhe blerje materiale te ndryshme</t>
  </si>
  <si>
    <t>shpenzime per konviktin</t>
  </si>
  <si>
    <t>1300048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</si>
</sst>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 #,##0_ ;_ * \-#,##0_ ;_ * &quot;-&quot;??_ ;_ @_ "/>
    <numFmt numFmtId="165" formatCode="0_ ;\-0\ "/>
    <numFmt numFmtId="166" formatCode="yyyy\-mm\-dd;@"/>
    <numFmt numFmtId="167" formatCode="0.0%"/>
    <numFmt numFmtId="168" formatCode="_(* #,##0.0_);_(* \(#,##0.0\);_(* &quot;-&quot;??_);_(@_)"/>
    <numFmt numFmtId="169" formatCode="0_);[Red]\(0\)"/>
    <numFmt numFmtId="170" formatCode="_(* #,##0_);_(* \(#,##0\);_(* &quot;-&quot;??_);_(@_)"/>
    <numFmt numFmtId="171" formatCode="#,##0.0"/>
    <numFmt numFmtId="172" formatCode="00000"/>
    <numFmt numFmtId="173" formatCode="0.0"/>
    <numFmt numFmtId="174" formatCode="#,##0.0_);[Red]\(#,##0.0\)"/>
  </numFmts>
  <fonts count="10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16"/>
      <color theme="1"/>
      <name val="Calibri"/>
      <family val="2"/>
      <scheme val="minor"/>
    </font>
    <font>
      <sz val="10"/>
      <color theme="1"/>
      <name val="Calibri"/>
      <family val="2"/>
    </font>
    <font>
      <b/>
      <sz val="10"/>
      <color rgb="FFFF0000"/>
      <name val="Calibri"/>
      <family val="2"/>
    </font>
    <font>
      <b/>
      <sz val="10"/>
      <color theme="1"/>
      <name val="Calibri"/>
      <family val="2"/>
    </font>
    <font>
      <b/>
      <i/>
      <sz val="10"/>
      <color theme="1"/>
      <name val="Calibri"/>
      <family val="2"/>
    </font>
    <font>
      <b/>
      <sz val="10"/>
      <name val="Calibri"/>
      <family val="2"/>
      <scheme val="minor"/>
    </font>
    <font>
      <sz val="10"/>
      <name val="Calibri"/>
      <family val="2"/>
      <scheme val="minor"/>
    </font>
    <font>
      <b/>
      <sz val="10"/>
      <color indexed="8"/>
      <name val="Calibri"/>
      <family val="2"/>
    </font>
    <font>
      <b/>
      <sz val="11"/>
      <color theme="1"/>
      <name val="Calibri"/>
      <family val="2"/>
    </font>
    <font>
      <i/>
      <sz val="10"/>
      <color theme="1"/>
      <name val="Calibri"/>
      <family val="2"/>
      <scheme val="minor"/>
    </font>
    <font>
      <sz val="10"/>
      <color theme="1"/>
      <name val="Calibri"/>
      <family val="2"/>
    </font>
    <font>
      <b/>
      <sz val="14"/>
      <color theme="1"/>
      <name val="Calibri"/>
      <family val="2"/>
      <scheme val="minor"/>
    </font>
    <font>
      <sz val="12"/>
      <color theme="1"/>
      <name val="Calibri"/>
      <family val="2"/>
      <scheme val="minor"/>
    </font>
    <font>
      <b/>
      <sz val="10"/>
      <color theme="1"/>
      <name val="Calibri"/>
      <family val="2"/>
    </font>
    <font>
      <b/>
      <sz val="7"/>
      <color rgb="FFFF0000"/>
      <name val="Calibri"/>
      <family val="2"/>
    </font>
    <font>
      <b/>
      <sz val="11"/>
      <color theme="0"/>
      <name val="Calibri"/>
      <family val="2"/>
      <scheme val="minor"/>
    </font>
    <font>
      <b/>
      <sz val="11"/>
      <name val="Calibri"/>
      <family val="2"/>
      <scheme val="minor"/>
    </font>
    <font>
      <b/>
      <sz val="16"/>
      <color rgb="FFFF0000"/>
      <name val="Calibri"/>
      <family val="2"/>
      <scheme val="minor"/>
    </font>
    <font>
      <b/>
      <sz val="14"/>
      <color rgb="FFFF0000"/>
      <name val="Calibri"/>
      <family val="2"/>
      <scheme val="minor"/>
    </font>
    <font>
      <b/>
      <sz val="12"/>
      <color theme="0"/>
      <name val="Calibri"/>
      <family val="2"/>
    </font>
    <font>
      <b/>
      <sz val="7"/>
      <color rgb="FFFF0000"/>
      <name val="Calibri"/>
      <family val="2"/>
      <scheme val="minor"/>
    </font>
    <font>
      <i/>
      <sz val="10"/>
      <name val="Calibri"/>
      <family val="2"/>
      <scheme val="minor"/>
    </font>
    <font>
      <b/>
      <sz val="12"/>
      <color theme="0"/>
      <name val="Calibri"/>
      <family val="2"/>
      <scheme val="minor"/>
    </font>
    <font>
      <b/>
      <sz val="10"/>
      <color theme="0"/>
      <name val="Calibri"/>
      <family val="2"/>
      <scheme val="minor"/>
    </font>
    <font>
      <b/>
      <sz val="11"/>
      <color theme="1"/>
      <name val="Calibri"/>
      <family val="2"/>
      <scheme val="minor"/>
    </font>
    <font>
      <b/>
      <sz val="10"/>
      <color indexed="12"/>
      <name val="Calibri"/>
      <family val="2"/>
      <scheme val="minor"/>
    </font>
    <font>
      <b/>
      <sz val="18"/>
      <name val="Calibri"/>
      <family val="2"/>
      <scheme val="minor"/>
    </font>
    <font>
      <b/>
      <sz val="16"/>
      <color indexed="12"/>
      <name val="Calibri"/>
      <family val="2"/>
      <scheme val="minor"/>
    </font>
    <font>
      <b/>
      <sz val="20"/>
      <color rgb="FFFF0000"/>
      <name val="Calibri"/>
      <family val="2"/>
      <scheme val="minor"/>
    </font>
    <font>
      <sz val="12"/>
      <name val="Calibri"/>
      <family val="2"/>
      <scheme val="minor"/>
    </font>
    <font>
      <i/>
      <sz val="8"/>
      <name val="Calibri"/>
      <family val="2"/>
      <scheme val="minor"/>
    </font>
    <font>
      <b/>
      <sz val="12"/>
      <color indexed="12"/>
      <name val="Calibri"/>
      <family val="2"/>
      <scheme val="minor"/>
    </font>
    <font>
      <b/>
      <sz val="12"/>
      <name val="Calibri"/>
      <family val="2"/>
      <scheme val="minor"/>
    </font>
    <font>
      <sz val="12"/>
      <color indexed="12"/>
      <name val="Calibri"/>
      <family val="2"/>
      <scheme val="minor"/>
    </font>
    <font>
      <sz val="10"/>
      <color indexed="12"/>
      <name val="Calibri"/>
      <family val="2"/>
      <scheme val="minor"/>
    </font>
    <font>
      <sz val="11"/>
      <name val="Calibri"/>
      <family val="2"/>
      <scheme val="minor"/>
    </font>
    <font>
      <b/>
      <sz val="11"/>
      <color indexed="12"/>
      <name val="Calibri"/>
      <family val="2"/>
      <scheme val="minor"/>
    </font>
    <font>
      <sz val="11"/>
      <color indexed="12"/>
      <name val="Calibri"/>
      <family val="2"/>
      <scheme val="minor"/>
    </font>
    <font>
      <b/>
      <sz val="10"/>
      <color rgb="FF0000FF"/>
      <name val="Calibri"/>
      <family val="2"/>
      <scheme val="minor"/>
    </font>
    <font>
      <sz val="10"/>
      <color rgb="FF0000FF"/>
      <name val="Calibri"/>
      <family val="2"/>
      <scheme val="minor"/>
    </font>
    <font>
      <i/>
      <sz val="11"/>
      <color theme="1"/>
      <name val="Calibri"/>
      <family val="2"/>
      <scheme val="minor"/>
    </font>
    <font>
      <b/>
      <i/>
      <sz val="12"/>
      <color theme="0"/>
      <name val="Calibri"/>
      <family val="2"/>
      <scheme val="minor"/>
    </font>
    <font>
      <b/>
      <sz val="8"/>
      <name val="Calibri"/>
      <family val="2"/>
      <scheme val="minor"/>
    </font>
    <font>
      <b/>
      <i/>
      <sz val="8"/>
      <color rgb="FF0000FF"/>
      <name val="Calibri"/>
      <family val="2"/>
      <scheme val="minor"/>
    </font>
    <font>
      <b/>
      <sz val="16"/>
      <name val="Calibri"/>
      <family val="2"/>
      <scheme val="minor"/>
    </font>
    <font>
      <b/>
      <sz val="14"/>
      <name val="Calibri"/>
      <family val="2"/>
      <scheme val="minor"/>
    </font>
    <font>
      <sz val="9"/>
      <name val="Calibri"/>
      <family val="2"/>
      <scheme val="minor"/>
    </font>
    <font>
      <b/>
      <sz val="9"/>
      <name val="Calibri"/>
      <family val="2"/>
      <scheme val="minor"/>
    </font>
    <font>
      <b/>
      <sz val="10"/>
      <color theme="1"/>
      <name val="Calibri"/>
      <family val="2"/>
      <charset val="238"/>
      <scheme val="minor"/>
    </font>
    <font>
      <sz val="8"/>
      <name val="Calibri"/>
      <family val="2"/>
      <scheme val="minor"/>
    </font>
    <font>
      <sz val="11"/>
      <color theme="0"/>
      <name val="Calibri"/>
      <family val="2"/>
      <scheme val="minor"/>
    </font>
    <font>
      <sz val="10"/>
      <color theme="0"/>
      <name val="Calibri"/>
      <family val="2"/>
      <scheme val="minor"/>
    </font>
    <font>
      <b/>
      <sz val="11"/>
      <color rgb="FF0000FF"/>
      <name val="Calibri"/>
      <family val="2"/>
    </font>
    <font>
      <b/>
      <sz val="11"/>
      <color rgb="FFFF0000"/>
      <name val="Calibri"/>
      <family val="2"/>
    </font>
    <font>
      <b/>
      <sz val="11"/>
      <color rgb="FF00B050"/>
      <name val="Calibri"/>
      <family val="2"/>
    </font>
    <font>
      <sz val="11"/>
      <color theme="1"/>
      <name val="Calibri"/>
      <family val="2"/>
    </font>
    <font>
      <b/>
      <sz val="16"/>
      <color theme="0"/>
      <name val="Calibri"/>
      <family val="2"/>
    </font>
    <font>
      <b/>
      <sz val="14"/>
      <color theme="1"/>
      <name val="Calibri"/>
      <family val="2"/>
    </font>
    <font>
      <b/>
      <sz val="13"/>
      <color rgb="FFFF0000"/>
      <name val="Calibri"/>
      <family val="2"/>
    </font>
    <font>
      <sz val="12"/>
      <color theme="1"/>
      <name val="Calibri"/>
      <family val="2"/>
    </font>
    <font>
      <b/>
      <sz val="13"/>
      <color rgb="FF0000FF"/>
      <name val="Calibri"/>
      <family val="2"/>
    </font>
    <font>
      <sz val="10"/>
      <color rgb="FF0066FF"/>
      <name val="Calibri"/>
      <family val="2"/>
    </font>
    <font>
      <sz val="10"/>
      <color rgb="FFFF0000"/>
      <name val="Calibri"/>
      <family val="2"/>
    </font>
    <font>
      <b/>
      <sz val="10"/>
      <color rgb="FFE36C09"/>
      <name val="Calibri"/>
      <family val="2"/>
    </font>
    <font>
      <b/>
      <sz val="8"/>
      <color rgb="FFE36C09"/>
      <name val="Calibri"/>
      <family val="2"/>
    </font>
    <font>
      <b/>
      <sz val="10"/>
      <color rgb="FF0000FF"/>
      <name val="Calibri"/>
      <family val="2"/>
    </font>
    <font>
      <b/>
      <sz val="10"/>
      <color rgb="FF974806"/>
      <name val="Calibri"/>
      <family val="2"/>
    </font>
    <font>
      <b/>
      <sz val="18"/>
      <color theme="1"/>
      <name val="Calibri"/>
      <family val="2"/>
    </font>
    <font>
      <b/>
      <sz val="16"/>
      <color rgb="FFFF0000"/>
      <name val="Calibri"/>
      <family val="2"/>
    </font>
    <font>
      <b/>
      <sz val="8"/>
      <color theme="1"/>
      <name val="Calibri"/>
      <family val="2"/>
    </font>
    <font>
      <b/>
      <sz val="11"/>
      <color theme="0"/>
      <name val="Calibri"/>
      <family val="2"/>
    </font>
    <font>
      <b/>
      <i/>
      <sz val="8"/>
      <color rgb="FF0000FF"/>
      <name val="Calibri"/>
      <family val="2"/>
    </font>
    <font>
      <b/>
      <sz val="26"/>
      <color theme="0"/>
      <name val="Calibri"/>
      <family val="2"/>
    </font>
    <font>
      <b/>
      <sz val="18"/>
      <color rgb="FF0000FF"/>
      <name val="Calibri"/>
      <family val="2"/>
    </font>
    <font>
      <b/>
      <sz val="12"/>
      <color rgb="FF0000FF"/>
      <name val="Calibri"/>
      <family val="2"/>
    </font>
    <font>
      <b/>
      <sz val="12"/>
      <color rgb="FFFF0000"/>
      <name val="Calibri"/>
      <family val="2"/>
    </font>
    <font>
      <b/>
      <sz val="12"/>
      <color theme="1"/>
      <name val="Calibri"/>
      <family val="2"/>
    </font>
    <font>
      <i/>
      <sz val="10"/>
      <color theme="1"/>
      <name val="Calibri"/>
      <family val="2"/>
    </font>
    <font>
      <b/>
      <sz val="9"/>
      <color rgb="FF0000FF"/>
      <name val="Calibri"/>
      <family val="2"/>
    </font>
    <font>
      <sz val="9"/>
      <color rgb="FF0000FF"/>
      <name val="Calibri"/>
      <family val="2"/>
    </font>
    <font>
      <b/>
      <sz val="9"/>
      <color theme="1"/>
      <name val="Calibri"/>
      <family val="2"/>
    </font>
    <font>
      <sz val="9"/>
      <color indexed="12"/>
      <name val="Calibri"/>
      <family val="2"/>
      <scheme val="minor"/>
    </font>
    <font>
      <sz val="10"/>
      <color rgb="FF0000FF"/>
      <name val="Calibri"/>
      <family val="2"/>
    </font>
    <font>
      <b/>
      <sz val="12"/>
      <color rgb="FFFF0000"/>
      <name val="Calibri"/>
      <family val="2"/>
      <scheme val="minor"/>
    </font>
    <font>
      <b/>
      <sz val="11"/>
      <color rgb="FFFF0000"/>
      <name val="Calibri"/>
      <family val="2"/>
      <scheme val="minor"/>
    </font>
    <font>
      <sz val="11"/>
      <color rgb="FFE2EFDA"/>
      <name val="Calibri"/>
      <family val="2"/>
      <scheme val="minor"/>
    </font>
    <font>
      <b/>
      <sz val="18"/>
      <color theme="0"/>
      <name val="Calibri"/>
      <family val="2"/>
      <scheme val="minor"/>
    </font>
    <font>
      <b/>
      <sz val="10"/>
      <color rgb="FFFF0000"/>
      <name val="Calibri"/>
      <family val="2"/>
      <scheme val="minor"/>
    </font>
    <font>
      <sz val="10"/>
      <color rgb="FFE2EFDA"/>
      <name val="Calibri"/>
      <family val="2"/>
      <scheme val="minor"/>
    </font>
    <font>
      <sz val="8"/>
      <color theme="1"/>
      <name val="Calibri"/>
      <family val="2"/>
      <scheme val="minor"/>
    </font>
    <font>
      <b/>
      <i/>
      <sz val="8"/>
      <color theme="1"/>
      <name val="Calibri"/>
      <family val="2"/>
      <scheme val="minor"/>
    </font>
    <font>
      <b/>
      <sz val="8"/>
      <color theme="1"/>
      <name val="Calibri"/>
      <family val="2"/>
      <scheme val="minor"/>
    </font>
    <font>
      <sz val="20"/>
      <color theme="1"/>
      <name val="Calibri"/>
      <family val="2"/>
    </font>
    <font>
      <sz val="14"/>
      <color theme="1"/>
      <name val="Calibri"/>
      <family val="2"/>
    </font>
    <font>
      <sz val="16"/>
      <color theme="1"/>
      <name val="Calibri"/>
      <family val="2"/>
    </font>
    <font>
      <sz val="18"/>
      <color theme="1"/>
      <name val="Calibri"/>
      <family val="2"/>
    </font>
    <font>
      <sz val="20"/>
      <color rgb="FFFF0000"/>
      <name val="Calibri"/>
      <family val="2"/>
    </font>
    <font>
      <sz val="14"/>
      <color rgb="FFFF0000"/>
      <name val="Calibri"/>
      <family val="2"/>
    </font>
    <font>
      <sz val="18"/>
      <color rgb="FFFF0000"/>
      <name val="Calibri"/>
      <family val="2"/>
    </font>
    <font>
      <sz val="9"/>
      <color rgb="FFFF0000"/>
      <name val="Calibri"/>
      <family val="2"/>
    </font>
    <font>
      <sz val="8"/>
      <color theme="1"/>
      <name val="Calibri"/>
      <family val="2"/>
    </font>
  </fonts>
  <fills count="55">
    <fill>
      <patternFill patternType="none"/>
    </fill>
    <fill>
      <patternFill patternType="gray125"/>
    </fill>
    <fill>
      <gradientFill degree="90">
        <stop position="0">
          <color theme="0"/>
        </stop>
        <stop position="1">
          <color theme="4"/>
        </stop>
      </gradientFill>
    </fill>
    <fill>
      <gradientFill degree="90">
        <stop position="0">
          <color theme="0"/>
        </stop>
        <stop position="1">
          <color rgb="FF5DD749"/>
        </stop>
      </gradientFill>
    </fill>
    <fill>
      <gradientFill degree="90">
        <stop position="0">
          <color theme="0"/>
        </stop>
        <stop position="1">
          <color rgb="FFFF9900"/>
        </stop>
      </gradientFill>
    </fill>
    <fill>
      <gradientFill degree="90">
        <stop position="0">
          <color theme="0"/>
        </stop>
        <stop position="1">
          <color theme="0" tint="-0.34897915585802791"/>
        </stop>
      </gradientFill>
    </fill>
    <fill>
      <gradientFill degree="90">
        <stop position="0">
          <color theme="0"/>
        </stop>
        <stop position="1">
          <color rgb="FFFFFF00"/>
        </stop>
      </gradientFill>
    </fill>
    <fill>
      <gradientFill degree="90">
        <stop position="0">
          <color theme="0"/>
        </stop>
        <stop position="1">
          <color theme="0" tint="-0.34900967436750391"/>
        </stop>
      </gradientFill>
    </fill>
    <fill>
      <patternFill patternType="solid">
        <fgColor theme="0"/>
        <bgColor theme="0"/>
      </patternFill>
    </fill>
    <fill>
      <patternFill patternType="solid">
        <fgColor rgb="FF66FFFF"/>
        <bgColor rgb="FF66FFFF"/>
      </patternFill>
    </fill>
    <fill>
      <gradientFill degree="90">
        <stop position="0">
          <color theme="0"/>
        </stop>
        <stop position="1">
          <color theme="0" tint="-0.49803155613879818"/>
        </stop>
      </gradientFill>
    </fill>
    <fill>
      <patternFill patternType="solid">
        <fgColor rgb="FFE5B8B7"/>
        <bgColor rgb="FFE5B8B7"/>
      </patternFill>
    </fill>
    <fill>
      <patternFill patternType="solid">
        <fgColor rgb="FFFBD4B4"/>
        <bgColor rgb="FFFBD4B4"/>
      </patternFill>
    </fill>
    <fill>
      <patternFill patternType="solid">
        <fgColor rgb="FFFDE9D9"/>
        <bgColor rgb="FFFDE9D9"/>
      </patternFill>
    </fill>
    <fill>
      <gradientFill degree="90">
        <stop position="0">
          <color theme="0"/>
        </stop>
        <stop position="1">
          <color rgb="FF92D050"/>
        </stop>
      </gradientFill>
    </fill>
    <fill>
      <patternFill patternType="solid">
        <fgColor rgb="FF66FFFF"/>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5EEAC"/>
        <bgColor indexed="64"/>
      </patternFill>
    </fill>
    <fill>
      <patternFill patternType="solid">
        <fgColor theme="6" tint="0.59999389629810485"/>
        <bgColor indexed="64"/>
      </patternFill>
    </fill>
    <fill>
      <patternFill patternType="solid">
        <fgColor rgb="FFFF0000"/>
        <bgColor indexed="64"/>
      </patternFill>
    </fill>
    <fill>
      <patternFill patternType="solid">
        <fgColor rgb="FFE2EFDA"/>
        <bgColor indexed="64"/>
      </patternFill>
    </fill>
    <fill>
      <patternFill patternType="solid">
        <fgColor theme="5" tint="0.39997558519241921"/>
        <bgColor indexed="64"/>
      </patternFill>
    </fill>
    <fill>
      <gradientFill degree="90">
        <stop position="0">
          <color theme="0"/>
        </stop>
        <stop position="1">
          <color theme="2" tint="-0.49803155613879818"/>
        </stop>
      </gradientFill>
    </fill>
    <fill>
      <patternFill patternType="solid">
        <fgColor rgb="FF92D050"/>
        <bgColor indexed="64"/>
      </patternFill>
    </fill>
    <fill>
      <patternFill patternType="solid">
        <fgColor rgb="FFFFFF00"/>
        <bgColor rgb="FFFFFF00"/>
      </patternFill>
    </fill>
    <fill>
      <patternFill patternType="solid">
        <fgColor rgb="FF00B050"/>
        <bgColor rgb="FF00B050"/>
      </patternFill>
    </fill>
    <fill>
      <patternFill patternType="solid">
        <fgColor rgb="FFFFFF99"/>
        <bgColor rgb="FFFFFF99"/>
      </patternFill>
    </fill>
    <fill>
      <patternFill patternType="solid">
        <fgColor rgb="FFB2A1C7"/>
        <bgColor rgb="FFB2A1C7"/>
      </patternFill>
    </fill>
    <fill>
      <patternFill patternType="solid">
        <fgColor rgb="FFB2A1C7"/>
        <bgColor indexed="64"/>
      </patternFill>
    </fill>
    <fill>
      <patternFill patternType="solid">
        <fgColor rgb="FFFFFF99"/>
        <bgColor indexed="64"/>
      </patternFill>
    </fill>
    <fill>
      <patternFill patternType="solid">
        <fgColor rgb="FFE5DFEC"/>
        <bgColor rgb="FFE5DFEC"/>
      </patternFill>
    </fill>
    <fill>
      <patternFill patternType="solid">
        <fgColor rgb="FFE5DFEC"/>
        <bgColor indexed="64"/>
      </patternFill>
    </fill>
    <fill>
      <patternFill patternType="solid">
        <fgColor rgb="FFFFFFFF"/>
        <bgColor rgb="FFFFFFFF"/>
      </patternFill>
    </fill>
    <fill>
      <patternFill patternType="solid">
        <fgColor rgb="FFF2DBDB"/>
        <bgColor rgb="FFF2DBDB"/>
      </patternFill>
    </fill>
    <fill>
      <patternFill patternType="solid">
        <fgColor rgb="FF17365D"/>
        <bgColor rgb="FF17365D"/>
      </patternFill>
    </fill>
    <fill>
      <patternFill patternType="solid">
        <fgColor rgb="FFDBE5F1"/>
        <bgColor rgb="FFDBE5F1"/>
      </patternFill>
    </fill>
    <fill>
      <patternFill patternType="solid">
        <fgColor rgb="FF92D050"/>
        <bgColor rgb="FF92D050"/>
      </patternFill>
    </fill>
    <fill>
      <patternFill patternType="solid">
        <fgColor rgb="FFFEF2E8"/>
        <bgColor rgb="FFFEF2E8"/>
      </patternFill>
    </fill>
    <fill>
      <patternFill patternType="solid">
        <fgColor rgb="FFFEF2E8"/>
        <bgColor indexed="64"/>
      </patternFill>
    </fill>
    <fill>
      <patternFill patternType="solid">
        <fgColor rgb="FFFDE9D9"/>
        <bgColor indexed="64"/>
      </patternFill>
    </fill>
    <fill>
      <patternFill patternType="solid">
        <fgColor rgb="FFE5B8B7"/>
        <bgColor rgb="FF92D050"/>
      </patternFill>
    </fill>
    <fill>
      <patternFill patternType="solid">
        <fgColor rgb="FF00B0F0"/>
        <bgColor rgb="FF92D050"/>
      </patternFill>
    </fill>
    <fill>
      <patternFill patternType="solid">
        <fgColor theme="6" tint="0.79998168889431442"/>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rgb="FF66FFFF"/>
        <bgColor auto="1"/>
      </patternFill>
    </fill>
    <fill>
      <patternFill patternType="solid">
        <fgColor rgb="FF66FFFF"/>
        <bgColor indexed="64"/>
      </patternFill>
    </fill>
    <fill>
      <gradientFill degree="90">
        <stop position="0">
          <color theme="0"/>
        </stop>
        <stop position="1">
          <color theme="7"/>
        </stop>
      </gradientFill>
    </fill>
  </fills>
  <borders count="18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auto="1"/>
      </right>
      <top/>
      <bottom style="thin">
        <color indexed="64"/>
      </bottom>
      <diagonal/>
    </border>
    <border>
      <left style="thin">
        <color indexed="64"/>
      </left>
      <right/>
      <top/>
      <bottom style="thin">
        <color indexed="64"/>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dashed">
        <color indexed="64"/>
      </right>
      <top style="medium">
        <color indexed="64"/>
      </top>
      <bottom style="hair">
        <color indexed="64"/>
      </bottom>
      <diagonal/>
    </border>
    <border>
      <left/>
      <right/>
      <top/>
      <bottom style="medium">
        <color auto="1"/>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auto="1"/>
      </left>
      <right style="thin">
        <color indexed="64"/>
      </right>
      <top style="medium">
        <color auto="1"/>
      </top>
      <bottom/>
      <diagonal/>
    </border>
    <border>
      <left style="thin">
        <color auto="1"/>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auto="1"/>
      </left>
      <right style="thin">
        <color auto="1"/>
      </right>
      <top/>
      <bottom style="thin">
        <color auto="1"/>
      </bottom>
      <diagonal/>
    </border>
    <border>
      <left/>
      <right style="thin">
        <color indexed="64"/>
      </right>
      <top style="thin">
        <color auto="1"/>
      </top>
      <bottom style="medium">
        <color indexed="64"/>
      </bottom>
      <diagonal/>
    </border>
    <border>
      <left/>
      <right style="dashed">
        <color indexed="64"/>
      </right>
      <top/>
      <bottom style="medium">
        <color indexed="64"/>
      </bottom>
      <diagonal/>
    </border>
    <border>
      <left style="medium">
        <color rgb="FF000000"/>
      </left>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bottom/>
      <diagonal/>
    </border>
    <border>
      <left/>
      <right/>
      <top/>
      <bottom style="thin">
        <color rgb="FFB2A1C7"/>
      </bottom>
      <diagonal/>
    </border>
    <border>
      <left style="medium">
        <color rgb="FF000000"/>
      </left>
      <right style="thin">
        <color rgb="FF5F497A"/>
      </right>
      <top style="thin">
        <color rgb="FF5F497A"/>
      </top>
      <bottom style="thin">
        <color rgb="FF5F497A"/>
      </bottom>
      <diagonal/>
    </border>
    <border>
      <left/>
      <right/>
      <top style="thin">
        <color rgb="FFB2A1C7"/>
      </top>
      <bottom style="thin">
        <color rgb="FFB2A1C7"/>
      </bottom>
      <diagonal/>
    </border>
    <border>
      <left style="thin">
        <color indexed="64"/>
      </left>
      <right/>
      <top/>
      <bottom/>
      <diagonal/>
    </border>
    <border>
      <left style="thin">
        <color rgb="FF5F497A"/>
      </left>
      <right/>
      <top style="thin">
        <color rgb="FF5F497A"/>
      </top>
      <bottom style="thin">
        <color rgb="FF5F497A"/>
      </bottom>
      <diagonal/>
    </border>
    <border>
      <left/>
      <right style="thin">
        <color rgb="FFFF0000"/>
      </right>
      <top style="thin">
        <color rgb="FF5F497A"/>
      </top>
      <bottom style="thin">
        <color rgb="FF5F497A"/>
      </bottom>
      <diagonal/>
    </border>
    <border>
      <left style="thin">
        <color rgb="FFFF0000"/>
      </left>
      <right style="thin">
        <color rgb="FFFF0000"/>
      </right>
      <top style="thin">
        <color rgb="FFFF0000"/>
      </top>
      <bottom style="thin">
        <color rgb="FFFF0000"/>
      </bottom>
      <diagonal/>
    </border>
    <border>
      <left style="thin">
        <color rgb="FF5F497A"/>
      </left>
      <right/>
      <top style="thin">
        <color rgb="FF5F497A"/>
      </top>
      <bottom style="hair">
        <color rgb="FF5F497A"/>
      </bottom>
      <diagonal/>
    </border>
    <border>
      <left/>
      <right style="thin">
        <color rgb="FF5F497A"/>
      </right>
      <top style="thin">
        <color rgb="FF5F497A"/>
      </top>
      <bottom style="hair">
        <color rgb="FF5F497A"/>
      </bottom>
      <diagonal/>
    </border>
    <border>
      <left style="thin">
        <color rgb="FF5F497A"/>
      </left>
      <right style="thin">
        <color rgb="FF5F497A"/>
      </right>
      <top/>
      <bottom style="hair">
        <color rgb="FF5F497A"/>
      </bottom>
      <diagonal/>
    </border>
    <border>
      <left style="thin">
        <color rgb="FFB2A1C7"/>
      </left>
      <right/>
      <top style="thin">
        <color rgb="FFB2A1C7"/>
      </top>
      <bottom/>
      <diagonal/>
    </border>
    <border>
      <left/>
      <right/>
      <top style="thin">
        <color rgb="FFB2A1C7"/>
      </top>
      <bottom/>
      <diagonal/>
    </border>
    <border>
      <left style="thin">
        <color rgb="FFB2A1C7"/>
      </left>
      <right style="thin">
        <color rgb="FFB2A1C7"/>
      </right>
      <top style="thin">
        <color rgb="FFB2A1C7"/>
      </top>
      <bottom style="thin">
        <color rgb="FFB2A1C7"/>
      </bottom>
      <diagonal/>
    </border>
    <border>
      <left style="thin">
        <color rgb="FFB2A1C7"/>
      </left>
      <right/>
      <top/>
      <bottom/>
      <diagonal/>
    </border>
    <border>
      <left style="thin">
        <color rgb="FFB2A1C7"/>
      </left>
      <right/>
      <top style="thin">
        <color rgb="FF5F497A"/>
      </top>
      <bottom style="thin">
        <color rgb="FF5F497A"/>
      </bottom>
      <diagonal/>
    </border>
    <border>
      <left style="thin">
        <color rgb="FFB2A1C7"/>
      </left>
      <right/>
      <top style="thin">
        <color rgb="FF5F497A"/>
      </top>
      <bottom style="hair">
        <color rgb="FF5F497A"/>
      </bottom>
      <diagonal/>
    </border>
    <border>
      <left/>
      <right style="thin">
        <color rgb="FFB2A1C7"/>
      </right>
      <top style="thin">
        <color rgb="FF5F497A"/>
      </top>
      <bottom style="hair">
        <color rgb="FF5F497A"/>
      </bottom>
      <diagonal/>
    </border>
    <border>
      <left style="thin">
        <color rgb="FFB2A1C7"/>
      </left>
      <right/>
      <top/>
      <bottom style="thin">
        <color rgb="FFB2A1C7"/>
      </bottom>
      <diagonal/>
    </border>
    <border>
      <left/>
      <right/>
      <top style="thin">
        <color rgb="FF000000"/>
      </top>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974806"/>
      </left>
      <right style="thin">
        <color rgb="FF974806"/>
      </right>
      <top style="thin">
        <color rgb="FF974806"/>
      </top>
      <bottom style="thin">
        <color rgb="FF974806"/>
      </bottom>
      <diagonal/>
    </border>
    <border>
      <left style="thin">
        <color rgb="FF974806"/>
      </left>
      <right/>
      <top style="thin">
        <color rgb="FFB2A1C7"/>
      </top>
      <bottom style="thin">
        <color rgb="FFB2A1C7"/>
      </bottom>
      <diagonal/>
    </border>
    <border>
      <left/>
      <right style="thin">
        <color rgb="FFB2A1C7"/>
      </right>
      <top style="thin">
        <color rgb="FFB2A1C7"/>
      </top>
      <bottom style="thin">
        <color rgb="FFB2A1C7"/>
      </bottom>
      <diagonal/>
    </border>
    <border>
      <left/>
      <right style="thin">
        <color rgb="FF5F497A"/>
      </right>
      <top style="thin">
        <color rgb="FF5F497A"/>
      </top>
      <bottom style="thin">
        <color rgb="FF5F497A"/>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indexed="64"/>
      </left>
      <right style="thin">
        <color indexed="64"/>
      </right>
      <top/>
      <bottom style="thin">
        <color auto="1"/>
      </bottom>
      <diagonal/>
    </border>
    <border>
      <left style="thin">
        <color indexed="64"/>
      </left>
      <right style="medium">
        <color indexed="64"/>
      </right>
      <top style="thin">
        <color indexed="64"/>
      </top>
      <bottom style="thin">
        <color auto="1"/>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bottom style="medium">
        <color theme="4" tint="-0.249977111117893"/>
      </bottom>
      <diagonal/>
    </border>
    <border>
      <left/>
      <right style="medium">
        <color theme="4" tint="-0.249977111117893"/>
      </right>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indexed="64"/>
      </right>
      <top/>
      <bottom/>
      <diagonal/>
    </border>
    <border>
      <left/>
      <right style="medium">
        <color theme="4" tint="-0.249977111117893"/>
      </right>
      <top/>
      <bottom style="medium">
        <color theme="4" tint="-0.249977111117893"/>
      </bottom>
      <diagonal/>
    </border>
    <border>
      <left style="medium">
        <color theme="4" tint="-0.249977111117893"/>
      </left>
      <right style="medium">
        <color theme="1"/>
      </right>
      <top/>
      <bottom/>
      <diagonal/>
    </border>
    <border>
      <left/>
      <right style="medium">
        <color theme="4" tint="-0.249977111117893"/>
      </right>
      <top style="medium">
        <color theme="4" tint="-0.249977111117893"/>
      </top>
      <bottom/>
      <diagonal/>
    </border>
    <border>
      <left/>
      <right style="medium">
        <color indexed="64"/>
      </right>
      <top/>
      <bottom style="medium">
        <color indexed="64"/>
      </bottom>
      <diagonal/>
    </border>
    <border>
      <left style="medium">
        <color rgb="FF2E74B5"/>
      </left>
      <right style="medium">
        <color rgb="FF2E74B5"/>
      </right>
      <top style="medium">
        <color rgb="FF2E74B5"/>
      </top>
      <bottom style="medium">
        <color rgb="FF2E74B5"/>
      </bottom>
      <diagonal/>
    </border>
    <border>
      <left style="medium">
        <color rgb="FF2E74B5"/>
      </left>
      <right/>
      <top style="medium">
        <color rgb="FF2E74B5"/>
      </top>
      <bottom style="medium">
        <color rgb="FF2E74B5"/>
      </bottom>
      <diagonal/>
    </border>
    <border>
      <left/>
      <right/>
      <top style="medium">
        <color rgb="FF2E74B5"/>
      </top>
      <bottom style="medium">
        <color rgb="FF2E74B5"/>
      </bottom>
      <diagonal/>
    </border>
    <border>
      <left/>
      <right style="medium">
        <color rgb="FF2E74B5"/>
      </right>
      <top style="medium">
        <color rgb="FF2E74B5"/>
      </top>
      <bottom style="medium">
        <color rgb="FF2E74B5"/>
      </bottom>
      <diagonal/>
    </border>
    <border>
      <left style="medium">
        <color rgb="FF2E74B5"/>
      </left>
      <right style="medium">
        <color rgb="FF2E74B5"/>
      </right>
      <top/>
      <bottom style="medium">
        <color rgb="FF2E74B5"/>
      </bottom>
      <diagonal/>
    </border>
    <border>
      <left/>
      <right style="medium">
        <color rgb="FF2E74B5"/>
      </right>
      <top/>
      <bottom/>
      <diagonal/>
    </border>
    <border>
      <left style="medium">
        <color rgb="FF2E74B5"/>
      </left>
      <right style="medium">
        <color rgb="FF2E74B5"/>
      </right>
      <top style="medium">
        <color rgb="FF2E74B5"/>
      </top>
      <bottom/>
      <diagonal/>
    </border>
    <border>
      <left/>
      <right style="medium">
        <color rgb="FF2E74B5"/>
      </right>
      <top/>
      <bottom style="medium">
        <color rgb="FF2E74B5"/>
      </bottom>
      <diagonal/>
    </border>
    <border>
      <left style="medium">
        <color auto="1"/>
      </left>
      <right/>
      <top/>
      <bottom style="medium">
        <color indexed="64"/>
      </bottom>
      <diagonal/>
    </border>
    <border>
      <left style="medium">
        <color auto="1"/>
      </left>
      <right/>
      <top style="thin">
        <color auto="1"/>
      </top>
      <bottom/>
      <diagonal/>
    </border>
    <border>
      <left style="thin">
        <color indexed="64"/>
      </left>
      <right style="medium">
        <color indexed="64"/>
      </right>
      <top style="thin">
        <color indexed="64"/>
      </top>
      <bottom/>
      <diagonal/>
    </border>
    <border>
      <left style="medium">
        <color indexed="64"/>
      </left>
      <right/>
      <top/>
      <bottom/>
      <diagonal/>
    </border>
    <border>
      <left/>
      <right/>
      <top style="medium">
        <color indexed="64"/>
      </top>
      <bottom/>
      <diagonal/>
    </border>
    <border>
      <left style="medium">
        <color auto="1"/>
      </left>
      <right/>
      <top/>
      <bottom style="thin">
        <color indexed="64"/>
      </bottom>
      <diagonal/>
    </border>
    <border>
      <left style="medium">
        <color auto="1"/>
      </left>
      <right style="thin">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s>
  <cellStyleXfs count="8">
    <xf numFmtId="0" fontId="0" fillId="0" borderId="0"/>
    <xf numFmtId="43" fontId="1" fillId="0" borderId="0"/>
    <xf numFmtId="43" fontId="17" fillId="0" borderId="0"/>
    <xf numFmtId="43" fontId="1" fillId="0" borderId="0"/>
    <xf numFmtId="43" fontId="1" fillId="0" borderId="0"/>
    <xf numFmtId="0" fontId="1" fillId="0" borderId="0"/>
    <xf numFmtId="0" fontId="17" fillId="0" borderId="0"/>
    <xf numFmtId="9" fontId="1" fillId="0" borderId="0"/>
  </cellStyleXfs>
  <cellXfs count="1214">
    <xf numFmtId="0" fontId="0" fillId="0" borderId="0" xfId="0"/>
    <xf numFmtId="0" fontId="2" fillId="0" borderId="0" xfId="0" applyFont="1" applyAlignment="1">
      <alignment horizontal="left"/>
    </xf>
    <xf numFmtId="0" fontId="2" fillId="0" borderId="0" xfId="0" applyFont="1"/>
    <xf numFmtId="164" fontId="2" fillId="0" borderId="0" xfId="1" applyNumberFormat="1" applyFont="1"/>
    <xf numFmtId="0" fontId="3" fillId="0" borderId="0" xfId="0" applyFont="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 fillId="0" borderId="0" xfId="0" applyFont="1" applyAlignment="1">
      <alignment vertical="center"/>
    </xf>
    <xf numFmtId="0" fontId="3" fillId="0" borderId="0" xfId="0" applyFont="1" applyAlignment="1">
      <alignment horizontal="center" vertical="top" wrapText="1"/>
    </xf>
    <xf numFmtId="0" fontId="2" fillId="2" borderId="1" xfId="0" applyFont="1" applyFill="1" applyBorder="1" applyAlignment="1">
      <alignment horizontal="left" vertical="top" wrapText="1"/>
    </xf>
    <xf numFmtId="165" fontId="2" fillId="4" borderId="4" xfId="1" applyNumberFormat="1" applyFont="1" applyFill="1" applyBorder="1" applyAlignment="1">
      <alignment horizontal="center" vertical="center" wrapText="1"/>
    </xf>
    <xf numFmtId="165" fontId="2" fillId="5" borderId="4" xfId="1" applyNumberFormat="1" applyFont="1" applyFill="1" applyBorder="1" applyAlignment="1">
      <alignment horizontal="center" vertical="center"/>
    </xf>
    <xf numFmtId="0" fontId="2" fillId="0" borderId="0" xfId="0" applyFont="1" applyAlignment="1">
      <alignment horizontal="left" vertical="top" wrapText="1"/>
    </xf>
    <xf numFmtId="0" fontId="6" fillId="0" borderId="0" xfId="0" applyFont="1"/>
    <xf numFmtId="0" fontId="6" fillId="0" borderId="0" xfId="0" applyFont="1" applyAlignment="1">
      <alignment vertical="center"/>
    </xf>
    <xf numFmtId="0" fontId="2" fillId="2" borderId="4" xfId="0" applyFont="1" applyFill="1" applyBorder="1" applyAlignment="1">
      <alignment horizontal="left" vertical="top" wrapText="1"/>
    </xf>
    <xf numFmtId="0" fontId="2" fillId="7" borderId="4" xfId="0" applyFont="1" applyFill="1" applyBorder="1" applyAlignment="1">
      <alignment horizontal="left"/>
    </xf>
    <xf numFmtId="0" fontId="2" fillId="6" borderId="4" xfId="0" applyFont="1" applyFill="1" applyBorder="1" applyAlignment="1" applyProtection="1">
      <alignment horizontal="left"/>
      <protection locked="0"/>
    </xf>
    <xf numFmtId="0" fontId="2" fillId="2" borderId="1" xfId="0" applyFont="1" applyFill="1" applyBorder="1" applyAlignment="1">
      <alignment vertical="top" wrapText="1"/>
    </xf>
    <xf numFmtId="0" fontId="6" fillId="8" borderId="5" xfId="0" applyFont="1" applyFill="1" applyBorder="1" applyAlignment="1">
      <alignment horizontal="left" vertical="top" wrapText="1"/>
    </xf>
    <xf numFmtId="164" fontId="7" fillId="0" borderId="0" xfId="0" applyNumberFormat="1" applyFont="1"/>
    <xf numFmtId="164" fontId="6" fillId="0" borderId="0" xfId="0" applyNumberFormat="1" applyFont="1"/>
    <xf numFmtId="0" fontId="8" fillId="0" borderId="0" xfId="0" applyFont="1" applyAlignment="1">
      <alignment horizontal="left" vertical="top" wrapText="1"/>
    </xf>
    <xf numFmtId="0" fontId="3" fillId="2" borderId="6" xfId="0" applyFont="1" applyFill="1" applyBorder="1" applyAlignment="1">
      <alignment horizontal="center" vertical="center" wrapText="1"/>
    </xf>
    <xf numFmtId="164" fontId="8" fillId="9" borderId="8" xfId="0" applyNumberFormat="1" applyFont="1" applyFill="1" applyBorder="1" applyAlignment="1">
      <alignment horizontal="left" vertical="center" wrapText="1"/>
    </xf>
    <xf numFmtId="164" fontId="8" fillId="0" borderId="9" xfId="0" applyNumberFormat="1" applyFont="1" applyBorder="1"/>
    <xf numFmtId="164" fontId="8" fillId="0" borderId="10" xfId="0" applyNumberFormat="1" applyFont="1" applyBorder="1"/>
    <xf numFmtId="164" fontId="9" fillId="0" borderId="5" xfId="0" applyNumberFormat="1" applyFont="1" applyBorder="1" applyAlignment="1">
      <alignment horizontal="right"/>
    </xf>
    <xf numFmtId="164" fontId="6" fillId="0" borderId="0" xfId="0" applyNumberFormat="1" applyFont="1" applyAlignment="1">
      <alignment vertical="center"/>
    </xf>
    <xf numFmtId="0" fontId="2" fillId="4" borderId="6" xfId="0" applyFont="1" applyFill="1" applyBorder="1" applyAlignment="1">
      <alignment horizontal="center" vertical="center" wrapText="1"/>
    </xf>
    <xf numFmtId="0" fontId="2" fillId="4" borderId="6" xfId="1" applyNumberFormat="1" applyFont="1" applyFill="1" applyBorder="1" applyAlignment="1">
      <alignment horizontal="center" vertical="center" wrapText="1"/>
    </xf>
    <xf numFmtId="0" fontId="2" fillId="7" borderId="4" xfId="1" applyNumberFormat="1" applyFont="1" applyFill="1" applyBorder="1" applyAlignment="1">
      <alignment horizontal="center" vertical="center" wrapText="1"/>
    </xf>
    <xf numFmtId="164" fontId="11" fillId="0" borderId="0" xfId="1" applyNumberFormat="1" applyFont="1"/>
    <xf numFmtId="1" fontId="10" fillId="10" borderId="4" xfId="1" applyNumberFormat="1" applyFont="1" applyFill="1" applyBorder="1" applyAlignment="1">
      <alignment horizontal="center"/>
    </xf>
    <xf numFmtId="1" fontId="10" fillId="0" borderId="0" xfId="1" applyNumberFormat="1" applyFont="1" applyAlignment="1">
      <alignment horizontal="center"/>
    </xf>
    <xf numFmtId="164" fontId="11" fillId="0" borderId="0" xfId="1" applyNumberFormat="1" applyFont="1" applyAlignment="1">
      <alignment vertical="top" wrapText="1"/>
    </xf>
    <xf numFmtId="164" fontId="10" fillId="10" borderId="4" xfId="1" applyNumberFormat="1" applyFont="1" applyFill="1" applyBorder="1" applyAlignment="1">
      <alignment horizontal="center" vertical="top" wrapText="1"/>
    </xf>
    <xf numFmtId="164" fontId="10" fillId="0" borderId="0" xfId="1" applyNumberFormat="1" applyFont="1" applyAlignment="1">
      <alignment horizontal="center" vertical="top" wrapText="1"/>
    </xf>
    <xf numFmtId="164" fontId="6" fillId="0" borderId="0" xfId="0" applyNumberFormat="1" applyFont="1" applyAlignment="1">
      <alignment vertical="top" wrapText="1"/>
    </xf>
    <xf numFmtId="164" fontId="2" fillId="10" borderId="6" xfId="1" applyNumberFormat="1" applyFont="1" applyFill="1" applyBorder="1" applyAlignment="1">
      <alignment horizontal="center" vertical="center" wrapText="1"/>
    </xf>
    <xf numFmtId="164" fontId="2" fillId="10" borderId="4" xfId="1" applyNumberFormat="1" applyFont="1" applyFill="1" applyBorder="1" applyAlignment="1">
      <alignment horizontal="center" vertical="center" wrapText="1"/>
    </xf>
    <xf numFmtId="164" fontId="2" fillId="10" borderId="6" xfId="1" applyNumberFormat="1" applyFont="1" applyFill="1" applyBorder="1" applyAlignment="1">
      <alignment horizontal="right" vertical="center" wrapText="1"/>
    </xf>
    <xf numFmtId="164" fontId="2" fillId="0" borderId="0" xfId="1" applyNumberFormat="1" applyFont="1" applyAlignment="1">
      <alignment horizontal="right" vertical="center" textRotation="90" wrapText="1"/>
    </xf>
    <xf numFmtId="3" fontId="11" fillId="6" borderId="4" xfId="1" applyNumberFormat="1" applyFont="1" applyFill="1" applyBorder="1" applyProtection="1">
      <protection locked="0"/>
    </xf>
    <xf numFmtId="14" fontId="11" fillId="6" borderId="7" xfId="1" applyNumberFormat="1" applyFont="1" applyFill="1" applyBorder="1" applyProtection="1">
      <protection locked="0"/>
    </xf>
    <xf numFmtId="3" fontId="11" fillId="6" borderId="4" xfId="1" applyNumberFormat="1" applyFont="1" applyFill="1" applyBorder="1" applyAlignment="1" applyProtection="1">
      <alignment horizontal="right"/>
      <protection locked="0"/>
    </xf>
    <xf numFmtId="3" fontId="11" fillId="0" borderId="12" xfId="1" applyNumberFormat="1" applyFont="1" applyBorder="1" applyAlignment="1">
      <alignment horizontal="right"/>
    </xf>
    <xf numFmtId="3" fontId="2" fillId="7" borderId="4" xfId="1" applyNumberFormat="1" applyFont="1" applyFill="1" applyBorder="1"/>
    <xf numFmtId="3" fontId="11" fillId="6" borderId="1" xfId="1" applyNumberFormat="1" applyFont="1" applyFill="1" applyBorder="1" applyAlignment="1">
      <alignment horizontal="left"/>
    </xf>
    <xf numFmtId="3" fontId="11" fillId="6" borderId="2" xfId="1" applyNumberFormat="1" applyFont="1" applyFill="1" applyBorder="1" applyAlignment="1">
      <alignment horizontal="left"/>
    </xf>
    <xf numFmtId="3" fontId="11" fillId="6" borderId="2" xfId="1" applyNumberFormat="1" applyFont="1" applyFill="1" applyBorder="1" applyAlignment="1">
      <alignment horizontal="right"/>
    </xf>
    <xf numFmtId="3" fontId="11" fillId="6" borderId="3" xfId="1" applyNumberFormat="1" applyFont="1" applyFill="1" applyBorder="1" applyAlignment="1">
      <alignment horizontal="right"/>
    </xf>
    <xf numFmtId="164" fontId="11" fillId="0" borderId="0" xfId="1" applyNumberFormat="1" applyFont="1" applyAlignment="1">
      <alignment horizontal="right"/>
    </xf>
    <xf numFmtId="164" fontId="11" fillId="0" borderId="0" xfId="1" applyNumberFormat="1" applyFont="1" applyAlignment="1">
      <alignment horizontal="left"/>
    </xf>
    <xf numFmtId="0" fontId="2" fillId="0" borderId="0" xfId="0" applyFont="1" applyAlignment="1">
      <alignment horizontal="right"/>
    </xf>
    <xf numFmtId="0" fontId="12" fillId="7" borderId="4" xfId="0" applyFont="1" applyFill="1" applyBorder="1" applyAlignment="1">
      <alignment horizontal="center" vertical="center" wrapText="1"/>
    </xf>
    <xf numFmtId="164" fontId="11" fillId="0" borderId="0" xfId="1" applyNumberFormat="1" applyFont="1" applyAlignment="1">
      <alignment horizontal="right" vertical="top" wrapText="1"/>
    </xf>
    <xf numFmtId="164" fontId="11" fillId="0" borderId="0" xfId="1" applyNumberFormat="1" applyFont="1" applyAlignment="1">
      <alignment horizontal="left" vertical="top" wrapText="1"/>
    </xf>
    <xf numFmtId="164" fontId="11" fillId="0" borderId="0" xfId="1" applyNumberFormat="1" applyFont="1" applyAlignment="1">
      <alignment vertical="top"/>
    </xf>
    <xf numFmtId="164" fontId="11" fillId="0" borderId="0" xfId="1" applyNumberFormat="1" applyFont="1" applyAlignment="1">
      <alignment horizontal="right" vertical="top"/>
    </xf>
    <xf numFmtId="164" fontId="11" fillId="0" borderId="0" xfId="1" applyNumberFormat="1" applyFont="1" applyAlignment="1">
      <alignment horizontal="left" vertical="top"/>
    </xf>
    <xf numFmtId="164" fontId="6" fillId="0" borderId="0" xfId="0" applyNumberFormat="1" applyFont="1" applyAlignment="1">
      <alignment vertical="top"/>
    </xf>
    <xf numFmtId="0" fontId="2" fillId="6" borderId="4" xfId="0" applyFont="1" applyFill="1" applyBorder="1" applyAlignment="1">
      <alignment horizontal="left"/>
    </xf>
    <xf numFmtId="1" fontId="13" fillId="11" borderId="13" xfId="0" applyNumberFormat="1" applyFont="1" applyFill="1" applyBorder="1" applyAlignment="1">
      <alignment horizontal="center" vertical="center" wrapText="1"/>
    </xf>
    <xf numFmtId="1" fontId="13" fillId="12" borderId="14" xfId="0" applyNumberFormat="1" applyFont="1" applyFill="1" applyBorder="1" applyAlignment="1">
      <alignment horizontal="center" vertical="center" wrapText="1"/>
    </xf>
    <xf numFmtId="0" fontId="6" fillId="13" borderId="15" xfId="0" applyFont="1" applyFill="1" applyBorder="1" applyAlignment="1">
      <alignment vertical="center"/>
    </xf>
    <xf numFmtId="0" fontId="6" fillId="13" borderId="16" xfId="0" applyFont="1" applyFill="1" applyBorder="1" applyAlignment="1">
      <alignment vertical="center"/>
    </xf>
    <xf numFmtId="0" fontId="6" fillId="13" borderId="0" xfId="0" applyFont="1" applyFill="1" applyAlignment="1">
      <alignment vertical="center"/>
    </xf>
    <xf numFmtId="0" fontId="6" fillId="13" borderId="17" xfId="0" applyFont="1" applyFill="1" applyBorder="1" applyAlignment="1">
      <alignment vertical="center"/>
    </xf>
    <xf numFmtId="164" fontId="14" fillId="2" borderId="1" xfId="1" applyNumberFormat="1" applyFont="1" applyFill="1" applyBorder="1" applyAlignment="1">
      <alignment horizontal="left" vertical="center" indent="2"/>
    </xf>
    <xf numFmtId="0" fontId="6" fillId="13" borderId="18" xfId="0" applyFont="1" applyFill="1" applyBorder="1" applyAlignment="1">
      <alignment vertical="center"/>
    </xf>
    <xf numFmtId="0" fontId="6" fillId="13" borderId="19" xfId="0" applyFont="1" applyFill="1" applyBorder="1" applyAlignment="1">
      <alignment vertical="center"/>
    </xf>
    <xf numFmtId="0" fontId="6" fillId="13" borderId="10" xfId="0" applyFont="1" applyFill="1" applyBorder="1" applyAlignment="1">
      <alignment vertical="center"/>
    </xf>
    <xf numFmtId="0" fontId="15" fillId="0" borderId="0" xfId="0" applyFont="1"/>
    <xf numFmtId="164" fontId="15" fillId="0" borderId="0" xfId="0" applyNumberFormat="1"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0" fillId="4" borderId="4" xfId="1" applyNumberFormat="1" applyFont="1" applyFill="1" applyBorder="1" applyAlignment="1">
      <alignment horizontal="center" vertical="center"/>
    </xf>
    <xf numFmtId="0" fontId="3" fillId="7" borderId="4" xfId="1" applyNumberFormat="1"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2" fillId="4" borderId="4" xfId="0" applyFont="1" applyFill="1" applyBorder="1" applyAlignment="1">
      <alignment horizontal="center" vertical="center" wrapText="1"/>
    </xf>
    <xf numFmtId="164" fontId="15" fillId="0" borderId="0" xfId="0" applyNumberFormat="1" applyFont="1" applyAlignment="1">
      <alignment vertical="center" wrapText="1"/>
    </xf>
    <xf numFmtId="3" fontId="2" fillId="6" borderId="1" xfId="0" applyNumberFormat="1" applyFont="1" applyFill="1" applyBorder="1" applyAlignment="1">
      <alignment vertical="center"/>
    </xf>
    <xf numFmtId="3" fontId="2" fillId="6" borderId="2" xfId="0" applyNumberFormat="1" applyFont="1" applyFill="1" applyBorder="1" applyAlignment="1">
      <alignment vertical="center"/>
    </xf>
    <xf numFmtId="3" fontId="2" fillId="6" borderId="3" xfId="0" applyNumberFormat="1" applyFont="1" applyFill="1" applyBorder="1" applyAlignme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4" fontId="16" fillId="15" borderId="1" xfId="1" applyNumberFormat="1" applyFont="1" applyFill="1" applyBorder="1" applyAlignment="1">
      <alignment horizontal="left" vertical="center" wrapText="1"/>
    </xf>
    <xf numFmtId="164" fontId="16" fillId="15" borderId="2" xfId="1" applyNumberFormat="1" applyFont="1" applyFill="1" applyBorder="1" applyAlignment="1">
      <alignment vertical="center" wrapText="1"/>
    </xf>
    <xf numFmtId="164" fontId="16" fillId="15" borderId="3" xfId="1" applyNumberFormat="1" applyFont="1" applyFill="1" applyBorder="1" applyAlignment="1">
      <alignment vertical="center" wrapText="1"/>
    </xf>
    <xf numFmtId="3" fontId="15" fillId="0" borderId="0" xfId="0" applyNumberFormat="1" applyFont="1" applyAlignment="1">
      <alignment vertical="center"/>
    </xf>
    <xf numFmtId="3" fontId="2" fillId="3" borderId="4" xfId="0" applyNumberFormat="1" applyFont="1" applyFill="1" applyBorder="1" applyAlignment="1">
      <alignment vertical="center"/>
    </xf>
    <xf numFmtId="0" fontId="3" fillId="3" borderId="4" xfId="0" applyFont="1" applyFill="1" applyBorder="1" applyAlignment="1">
      <alignment horizontal="left" vertical="center"/>
    </xf>
    <xf numFmtId="164" fontId="19" fillId="0" borderId="0" xfId="0" applyNumberFormat="1" applyFont="1" applyAlignment="1">
      <alignment horizontal="center"/>
    </xf>
    <xf numFmtId="3" fontId="3" fillId="3" borderId="4" xfId="0" applyNumberFormat="1" applyFont="1" applyFill="1" applyBorder="1" applyAlignment="1">
      <alignment vertical="center"/>
    </xf>
    <xf numFmtId="3" fontId="2" fillId="3" borderId="1" xfId="0" applyNumberFormat="1" applyFont="1" applyFill="1" applyBorder="1" applyAlignment="1">
      <alignment vertical="center"/>
    </xf>
    <xf numFmtId="0" fontId="3" fillId="3" borderId="11" xfId="0" applyFont="1" applyFill="1" applyBorder="1" applyAlignment="1">
      <alignment horizontal="left" vertical="center"/>
    </xf>
    <xf numFmtId="167" fontId="2" fillId="6" borderId="4" xfId="7" applyNumberFormat="1" applyFont="1" applyFill="1" applyBorder="1" applyAlignment="1" applyProtection="1">
      <alignment vertical="center"/>
      <protection locked="0"/>
    </xf>
    <xf numFmtId="3" fontId="2" fillId="3" borderId="3" xfId="0" applyNumberFormat="1" applyFont="1" applyFill="1" applyBorder="1" applyAlignment="1">
      <alignment vertical="center"/>
    </xf>
    <xf numFmtId="3" fontId="3" fillId="3" borderId="1" xfId="0" applyNumberFormat="1" applyFont="1" applyFill="1" applyBorder="1" applyAlignment="1">
      <alignment vertical="center"/>
    </xf>
    <xf numFmtId="167" fontId="3" fillId="3" borderId="4" xfId="0" applyNumberFormat="1" applyFont="1" applyFill="1" applyBorder="1" applyAlignment="1">
      <alignment vertical="center"/>
    </xf>
    <xf numFmtId="3" fontId="3" fillId="3" borderId="3" xfId="0" applyNumberFormat="1" applyFont="1" applyFill="1" applyBorder="1" applyAlignment="1">
      <alignment vertical="center"/>
    </xf>
    <xf numFmtId="0" fontId="18" fillId="0" borderId="0" xfId="0" applyFont="1" applyAlignment="1">
      <alignment vertical="center"/>
    </xf>
    <xf numFmtId="0" fontId="11" fillId="16" borderId="20" xfId="5" applyFont="1" applyFill="1" applyBorder="1" applyAlignment="1">
      <alignment vertical="center"/>
    </xf>
    <xf numFmtId="0" fontId="11" fillId="16" borderId="21" xfId="5" applyFont="1" applyFill="1" applyBorder="1" applyAlignment="1">
      <alignment vertical="center"/>
    </xf>
    <xf numFmtId="0" fontId="11" fillId="16" borderId="0" xfId="5" applyFont="1" applyFill="1" applyAlignment="1">
      <alignment vertical="center"/>
    </xf>
    <xf numFmtId="0" fontId="11" fillId="16" borderId="22" xfId="5" applyFont="1" applyFill="1" applyBorder="1" applyAlignment="1">
      <alignment vertical="center"/>
    </xf>
    <xf numFmtId="0" fontId="0" fillId="0" borderId="0" xfId="0" applyAlignment="1">
      <alignment horizontal="right"/>
    </xf>
    <xf numFmtId="0" fontId="24" fillId="18" borderId="4" xfId="0" applyFont="1" applyFill="1" applyBorder="1" applyAlignment="1">
      <alignment horizontal="center" vertical="center" wrapText="1"/>
    </xf>
    <xf numFmtId="0" fontId="20" fillId="18" borderId="27" xfId="5" applyFont="1" applyFill="1" applyBorder="1" applyAlignment="1">
      <alignment horizontal="center" vertical="center" wrapText="1"/>
    </xf>
    <xf numFmtId="0" fontId="20" fillId="18" borderId="28" xfId="5" applyFont="1" applyFill="1" applyBorder="1" applyAlignment="1">
      <alignment horizontal="center" vertical="center" wrapText="1"/>
    </xf>
    <xf numFmtId="1" fontId="21" fillId="19" borderId="27" xfId="3" applyNumberFormat="1" applyFont="1" applyFill="1" applyBorder="1" applyAlignment="1">
      <alignment horizontal="center" vertical="center" wrapText="1"/>
    </xf>
    <xf numFmtId="1" fontId="21" fillId="17" borderId="29" xfId="0" applyNumberFormat="1" applyFont="1" applyFill="1" applyBorder="1" applyAlignment="1">
      <alignment horizontal="center" vertical="center" wrapText="1"/>
    </xf>
    <xf numFmtId="164" fontId="25" fillId="0" borderId="0" xfId="1" applyNumberFormat="1" applyFont="1" applyAlignment="1">
      <alignment horizontal="center"/>
    </xf>
    <xf numFmtId="3" fontId="10" fillId="0" borderId="23" xfId="3" applyNumberFormat="1" applyFont="1" applyBorder="1" applyAlignment="1">
      <alignment horizontal="left" vertical="top" indent="2"/>
    </xf>
    <xf numFmtId="168" fontId="0" fillId="0" borderId="4" xfId="3" applyNumberFormat="1" applyFont="1" applyBorder="1" applyAlignment="1">
      <alignment horizontal="right"/>
    </xf>
    <xf numFmtId="168" fontId="0" fillId="0" borderId="7" xfId="3" applyNumberFormat="1" applyFont="1" applyBorder="1" applyAlignment="1">
      <alignment horizontal="right"/>
    </xf>
    <xf numFmtId="3" fontId="26" fillId="0" borderId="23" xfId="3" applyNumberFormat="1" applyFont="1" applyBorder="1" applyAlignment="1">
      <alignment horizontal="left" vertical="top" indent="3"/>
    </xf>
    <xf numFmtId="3" fontId="3" fillId="0" borderId="3" xfId="0" applyNumberFormat="1" applyFont="1" applyBorder="1" applyAlignment="1">
      <alignment horizontal="right" vertical="center"/>
    </xf>
    <xf numFmtId="3" fontId="26" fillId="0" borderId="24" xfId="3" applyNumberFormat="1" applyFont="1" applyBorder="1" applyAlignment="1">
      <alignment horizontal="left" vertical="top" indent="3"/>
    </xf>
    <xf numFmtId="164" fontId="25" fillId="0" borderId="0" xfId="1" applyNumberFormat="1" applyFont="1" applyAlignment="1">
      <alignment horizontal="left" vertical="center"/>
    </xf>
    <xf numFmtId="3" fontId="3" fillId="0" borderId="1" xfId="0" applyNumberFormat="1" applyFont="1" applyBorder="1" applyAlignment="1">
      <alignment vertical="center"/>
    </xf>
    <xf numFmtId="0" fontId="11" fillId="16" borderId="26" xfId="5" applyFont="1" applyFill="1" applyBorder="1" applyAlignment="1">
      <alignment vertical="center"/>
    </xf>
    <xf numFmtId="0" fontId="11" fillId="16" borderId="30" xfId="5" applyFont="1" applyFill="1" applyBorder="1" applyAlignment="1">
      <alignment vertical="center"/>
    </xf>
    <xf numFmtId="0" fontId="11" fillId="16" borderId="12" xfId="5" applyFont="1" applyFill="1" applyBorder="1" applyAlignment="1">
      <alignment vertical="center"/>
    </xf>
    <xf numFmtId="168" fontId="0" fillId="0" borderId="31" xfId="3" applyNumberFormat="1" applyFont="1" applyBorder="1" applyAlignment="1">
      <alignment horizontal="right"/>
    </xf>
    <xf numFmtId="168" fontId="0" fillId="0" borderId="32" xfId="3" applyNumberFormat="1" applyFont="1" applyBorder="1" applyAlignment="1">
      <alignment horizontal="right"/>
    </xf>
    <xf numFmtId="3" fontId="2" fillId="0" borderId="4" xfId="0" applyNumberFormat="1" applyFont="1" applyBorder="1" applyAlignment="1">
      <alignment vertical="center"/>
    </xf>
    <xf numFmtId="3" fontId="2" fillId="0" borderId="4" xfId="0" applyNumberFormat="1" applyFont="1" applyBorder="1" applyAlignment="1">
      <alignment horizontal="right" vertical="center"/>
    </xf>
    <xf numFmtId="164" fontId="16" fillId="0" borderId="1" xfId="1" applyNumberFormat="1" applyFont="1" applyBorder="1" applyAlignment="1">
      <alignment horizontal="left" vertical="center" wrapText="1"/>
    </xf>
    <xf numFmtId="3" fontId="2" fillId="20" borderId="4" xfId="0" applyNumberFormat="1" applyFont="1" applyFill="1" applyBorder="1" applyAlignment="1">
      <alignment vertical="center"/>
    </xf>
    <xf numFmtId="3" fontId="2" fillId="20" borderId="4" xfId="0" applyNumberFormat="1" applyFont="1" applyFill="1" applyBorder="1" applyAlignment="1">
      <alignment horizontal="right" vertical="center"/>
    </xf>
    <xf numFmtId="0" fontId="3" fillId="20" borderId="4" xfId="0" applyFont="1" applyFill="1" applyBorder="1" applyAlignment="1">
      <alignment horizontal="left" vertical="center"/>
    </xf>
    <xf numFmtId="0" fontId="3" fillId="20" borderId="4" xfId="0" applyFont="1" applyFill="1" applyBorder="1" applyAlignment="1">
      <alignment horizontal="right" vertical="center"/>
    </xf>
    <xf numFmtId="0" fontId="2" fillId="0" borderId="0" xfId="0" applyFont="1" applyAlignment="1">
      <alignment horizontal="right" vertical="center"/>
    </xf>
    <xf numFmtId="3" fontId="3" fillId="0" borderId="4" xfId="0" applyNumberFormat="1" applyFont="1" applyBorder="1" applyAlignment="1">
      <alignment vertical="center"/>
    </xf>
    <xf numFmtId="3" fontId="2" fillId="0" borderId="1" xfId="0" applyNumberFormat="1" applyFont="1" applyBorder="1" applyAlignment="1">
      <alignment vertical="center"/>
    </xf>
    <xf numFmtId="3" fontId="2" fillId="0" borderId="3" xfId="0" applyNumberFormat="1" applyFont="1" applyBorder="1" applyAlignment="1">
      <alignment horizontal="right" vertical="center"/>
    </xf>
    <xf numFmtId="167" fontId="3" fillId="0" borderId="4" xfId="0" applyNumberFormat="1" applyFont="1" applyBorder="1" applyAlignment="1">
      <alignment vertical="center"/>
    </xf>
    <xf numFmtId="164" fontId="16" fillId="0" borderId="2" xfId="1" applyNumberFormat="1" applyFont="1" applyBorder="1" applyAlignment="1">
      <alignment vertical="center" wrapText="1"/>
    </xf>
    <xf numFmtId="164" fontId="16" fillId="0" borderId="3" xfId="1" applyNumberFormat="1" applyFont="1" applyBorder="1" applyAlignment="1">
      <alignment vertical="center" wrapText="1"/>
    </xf>
    <xf numFmtId="38" fontId="2" fillId="6" borderId="4" xfId="0" applyNumberFormat="1" applyFont="1" applyFill="1" applyBorder="1" applyAlignment="1" applyProtection="1">
      <alignment horizontal="left"/>
      <protection locked="0"/>
    </xf>
    <xf numFmtId="169" fontId="2" fillId="6" borderId="4" xfId="0" applyNumberFormat="1" applyFont="1" applyFill="1" applyBorder="1" applyAlignment="1" applyProtection="1">
      <alignment horizontal="left"/>
      <protection locked="0"/>
    </xf>
    <xf numFmtId="3" fontId="2" fillId="0" borderId="33" xfId="0" applyNumberFormat="1" applyFont="1" applyBorder="1" applyAlignment="1">
      <alignment vertical="center"/>
    </xf>
    <xf numFmtId="0" fontId="3" fillId="0" borderId="3" xfId="0" applyFont="1" applyBorder="1" applyAlignment="1">
      <alignment horizontal="right" vertical="center"/>
    </xf>
    <xf numFmtId="0" fontId="2" fillId="0" borderId="2" xfId="0" applyFont="1" applyBorder="1" applyAlignment="1">
      <alignment vertical="center"/>
    </xf>
    <xf numFmtId="38" fontId="2" fillId="20" borderId="4" xfId="0" applyNumberFormat="1" applyFont="1" applyFill="1" applyBorder="1" applyAlignment="1">
      <alignment vertical="center"/>
    </xf>
    <xf numFmtId="38" fontId="3" fillId="0" borderId="7" xfId="0" applyNumberFormat="1" applyFont="1" applyBorder="1" applyAlignment="1">
      <alignment vertical="center"/>
    </xf>
    <xf numFmtId="0" fontId="21" fillId="19" borderId="35" xfId="3" applyNumberFormat="1" applyFont="1" applyFill="1" applyBorder="1" applyAlignment="1">
      <alignment horizontal="center" vertical="center"/>
    </xf>
    <xf numFmtId="0" fontId="21" fillId="17" borderId="27" xfId="3" applyNumberFormat="1" applyFont="1" applyFill="1" applyBorder="1" applyAlignment="1">
      <alignment horizontal="center" vertical="center" wrapText="1"/>
    </xf>
    <xf numFmtId="0" fontId="21" fillId="21" borderId="36" xfId="3" applyNumberFormat="1" applyFont="1" applyFill="1" applyBorder="1" applyAlignment="1">
      <alignment horizontal="center" vertical="center"/>
    </xf>
    <xf numFmtId="0" fontId="21" fillId="21" borderId="27" xfId="3" applyNumberFormat="1" applyFont="1" applyFill="1" applyBorder="1" applyAlignment="1">
      <alignment horizontal="center" vertical="center"/>
    </xf>
    <xf numFmtId="1" fontId="21" fillId="19" borderId="27" xfId="4" applyNumberFormat="1" applyFont="1" applyFill="1" applyBorder="1" applyAlignment="1">
      <alignment horizontal="center" vertical="center" wrapText="1"/>
    </xf>
    <xf numFmtId="1" fontId="21" fillId="21" borderId="27" xfId="4" applyNumberFormat="1" applyFont="1" applyFill="1" applyBorder="1" applyAlignment="1">
      <alignment horizontal="center" vertical="center" wrapText="1"/>
    </xf>
    <xf numFmtId="0" fontId="11" fillId="22" borderId="0" xfId="5" applyFont="1" applyFill="1" applyAlignment="1">
      <alignment vertical="center"/>
    </xf>
    <xf numFmtId="0" fontId="11" fillId="22" borderId="0" xfId="5" applyFont="1" applyFill="1" applyAlignment="1">
      <alignment horizontal="center" vertical="center" wrapText="1"/>
    </xf>
    <xf numFmtId="0" fontId="30" fillId="16" borderId="34" xfId="5" applyFont="1" applyFill="1" applyBorder="1" applyAlignment="1">
      <alignment horizontal="right" vertical="center"/>
    </xf>
    <xf numFmtId="0" fontId="30" fillId="16" borderId="20" xfId="5" applyFont="1" applyFill="1" applyBorder="1" applyAlignment="1">
      <alignment horizontal="center" vertical="center" wrapText="1"/>
    </xf>
    <xf numFmtId="0" fontId="30" fillId="16" borderId="20" xfId="5" applyFont="1" applyFill="1" applyBorder="1" applyAlignment="1">
      <alignment horizontal="right" vertical="center"/>
    </xf>
    <xf numFmtId="0" fontId="31" fillId="16" borderId="20" xfId="5" applyFont="1" applyFill="1" applyBorder="1" applyAlignment="1">
      <alignment vertical="center"/>
    </xf>
    <xf numFmtId="0" fontId="11" fillId="16" borderId="42" xfId="5" applyFont="1" applyFill="1" applyBorder="1" applyAlignment="1">
      <alignment vertical="center"/>
    </xf>
    <xf numFmtId="0" fontId="11" fillId="16" borderId="0" xfId="5" applyFont="1" applyFill="1" applyAlignment="1">
      <alignment horizontal="center" vertical="center" wrapText="1"/>
    </xf>
    <xf numFmtId="0" fontId="34" fillId="16" borderId="0" xfId="5" applyFont="1" applyFill="1" applyAlignment="1">
      <alignment vertical="center"/>
    </xf>
    <xf numFmtId="0" fontId="34" fillId="16" borderId="22" xfId="5" applyFont="1" applyFill="1" applyBorder="1" applyAlignment="1">
      <alignment vertical="center"/>
    </xf>
    <xf numFmtId="49" fontId="35" fillId="16" borderId="0" xfId="5" applyNumberFormat="1" applyFont="1" applyFill="1" applyAlignment="1">
      <alignment vertical="top"/>
    </xf>
    <xf numFmtId="0" fontId="30" fillId="0" borderId="43" xfId="5" applyFont="1" applyBorder="1" applyAlignment="1">
      <alignment horizontal="center" vertical="center"/>
    </xf>
    <xf numFmtId="0" fontId="30" fillId="0" borderId="44" xfId="5" applyFont="1" applyBorder="1" applyAlignment="1">
      <alignment horizontal="center" vertical="center" wrapText="1"/>
    </xf>
    <xf numFmtId="0" fontId="36" fillId="0" borderId="23" xfId="5" applyFont="1" applyBorder="1" applyAlignment="1">
      <alignment horizontal="left"/>
    </xf>
    <xf numFmtId="0" fontId="30" fillId="0" borderId="3" xfId="5" applyFont="1" applyBorder="1" applyAlignment="1">
      <alignment horizontal="center" wrapText="1"/>
    </xf>
    <xf numFmtId="1" fontId="37" fillId="17" borderId="46" xfId="6" applyNumberFormat="1" applyFont="1" applyFill="1" applyBorder="1" applyAlignment="1">
      <alignment horizontal="center" vertical="center" wrapText="1"/>
    </xf>
    <xf numFmtId="1" fontId="37" fillId="23" borderId="46" xfId="6" applyNumberFormat="1" applyFont="1" applyFill="1" applyBorder="1" applyAlignment="1">
      <alignment horizontal="center" vertical="center" wrapText="1"/>
    </xf>
    <xf numFmtId="1" fontId="37" fillId="21" borderId="46" xfId="2" applyNumberFormat="1" applyFont="1" applyFill="1" applyBorder="1" applyAlignment="1">
      <alignment horizontal="center" vertical="center" wrapText="1"/>
    </xf>
    <xf numFmtId="1" fontId="37" fillId="21" borderId="47" xfId="2" applyNumberFormat="1" applyFont="1" applyFill="1" applyBorder="1" applyAlignment="1">
      <alignment horizontal="center" vertical="center" wrapText="1"/>
    </xf>
    <xf numFmtId="1" fontId="37" fillId="17" borderId="49" xfId="6" applyNumberFormat="1" applyFont="1" applyFill="1" applyBorder="1" applyAlignment="1">
      <alignment horizontal="center" vertical="center" wrapText="1"/>
    </xf>
    <xf numFmtId="1" fontId="37" fillId="23" borderId="49" xfId="6" applyNumberFormat="1" applyFont="1" applyFill="1" applyBorder="1" applyAlignment="1">
      <alignment horizontal="center" vertical="center" wrapText="1"/>
    </xf>
    <xf numFmtId="0" fontId="40" fillId="22" borderId="0" xfId="5" applyFont="1" applyFill="1" applyAlignment="1">
      <alignment vertical="center"/>
    </xf>
    <xf numFmtId="0" fontId="41" fillId="0" borderId="23" xfId="5" applyFont="1" applyBorder="1" applyAlignment="1">
      <alignment horizontal="right" vertical="center" wrapText="1"/>
    </xf>
    <xf numFmtId="171" fontId="42" fillId="0" borderId="11" xfId="5" applyNumberFormat="1" applyFont="1" applyBorder="1" applyAlignment="1">
      <alignment horizontal="right" vertical="center" wrapText="1"/>
    </xf>
    <xf numFmtId="171" fontId="42" fillId="0" borderId="47" xfId="5" applyNumberFormat="1" applyFont="1" applyBorder="1" applyAlignment="1">
      <alignment horizontal="right" vertical="center" wrapText="1"/>
    </xf>
    <xf numFmtId="0" fontId="42" fillId="0" borderId="48" xfId="5" applyFont="1" applyBorder="1" applyAlignment="1">
      <alignment horizontal="center" vertical="center" wrapText="1"/>
    </xf>
    <xf numFmtId="0" fontId="42" fillId="0" borderId="4" xfId="5" applyFont="1" applyBorder="1" applyAlignment="1">
      <alignment horizontal="center" vertical="center" wrapText="1"/>
    </xf>
    <xf numFmtId="171" fontId="42" fillId="0" borderId="51" xfId="5" applyNumberFormat="1" applyFont="1" applyBorder="1" applyAlignment="1">
      <alignment horizontal="right" vertical="center" wrapText="1"/>
    </xf>
    <xf numFmtId="0" fontId="39" fillId="0" borderId="52" xfId="5" applyFont="1" applyBorder="1"/>
    <xf numFmtId="0" fontId="39" fillId="0" borderId="2" xfId="5" applyFont="1" applyBorder="1" applyAlignment="1">
      <alignment horizontal="center" wrapText="1"/>
    </xf>
    <xf numFmtId="0" fontId="39" fillId="0" borderId="2" xfId="5" applyFont="1" applyBorder="1"/>
    <xf numFmtId="171" fontId="11" fillId="0" borderId="2" xfId="5" applyNumberFormat="1" applyFont="1" applyBorder="1"/>
    <xf numFmtId="171" fontId="10" fillId="0" borderId="2" xfId="5" applyNumberFormat="1" applyFont="1" applyBorder="1" applyAlignment="1">
      <alignment horizontal="left" vertical="top" wrapText="1"/>
    </xf>
    <xf numFmtId="171" fontId="11" fillId="0" borderId="2" xfId="5" applyNumberFormat="1" applyFont="1" applyBorder="1" applyAlignment="1">
      <alignment vertical="top" wrapText="1"/>
    </xf>
    <xf numFmtId="171" fontId="11" fillId="0" borderId="53" xfId="5" applyNumberFormat="1" applyFont="1" applyBorder="1" applyAlignment="1">
      <alignment vertical="top" wrapText="1"/>
    </xf>
    <xf numFmtId="171" fontId="42" fillId="0" borderId="4" xfId="5" applyNumberFormat="1" applyFont="1" applyBorder="1" applyAlignment="1">
      <alignment horizontal="right" vertical="center" wrapText="1"/>
    </xf>
    <xf numFmtId="0" fontId="43" fillId="0" borderId="42" xfId="5" applyFont="1" applyBorder="1" applyAlignment="1">
      <alignment vertical="top" wrapText="1"/>
    </xf>
    <xf numFmtId="0" fontId="10" fillId="0" borderId="0" xfId="5" applyFont="1" applyAlignment="1">
      <alignment horizontal="center" vertical="top" wrapText="1"/>
    </xf>
    <xf numFmtId="0" fontId="10" fillId="0" borderId="0" xfId="5" applyFont="1" applyAlignment="1">
      <alignment vertical="top" wrapText="1"/>
    </xf>
    <xf numFmtId="171" fontId="10" fillId="0" borderId="0" xfId="5" applyNumberFormat="1" applyFont="1"/>
    <xf numFmtId="171" fontId="10" fillId="0" borderId="22" xfId="5" applyNumberFormat="1" applyFont="1" applyBorder="1"/>
    <xf numFmtId="0" fontId="44" fillId="0" borderId="52" xfId="5" applyFont="1" applyBorder="1"/>
    <xf numFmtId="0" fontId="11" fillId="0" borderId="53" xfId="5" applyFont="1" applyBorder="1" applyAlignment="1">
      <alignment horizontal="center" wrapText="1"/>
    </xf>
    <xf numFmtId="0" fontId="11" fillId="0" borderId="52" xfId="5" applyFont="1" applyBorder="1"/>
    <xf numFmtId="0" fontId="11" fillId="0" borderId="2" xfId="5" applyFont="1" applyBorder="1"/>
    <xf numFmtId="0" fontId="44" fillId="0" borderId="55" xfId="5" applyFont="1" applyBorder="1"/>
    <xf numFmtId="0" fontId="11" fillId="0" borderId="56" xfId="5" applyFont="1" applyBorder="1" applyAlignment="1">
      <alignment horizontal="center" wrapText="1"/>
    </xf>
    <xf numFmtId="0" fontId="11" fillId="0" borderId="55" xfId="5" applyFont="1" applyBorder="1"/>
    <xf numFmtId="0" fontId="11" fillId="0" borderId="57" xfId="5" applyFont="1" applyBorder="1"/>
    <xf numFmtId="0" fontId="1" fillId="0" borderId="0" xfId="5"/>
    <xf numFmtId="0" fontId="2" fillId="0" borderId="0" xfId="5" applyFont="1" applyAlignment="1">
      <alignment horizontal="center" wrapText="1"/>
    </xf>
    <xf numFmtId="0" fontId="45" fillId="17" borderId="58" xfId="5" applyFont="1" applyFill="1" applyBorder="1"/>
    <xf numFmtId="0" fontId="45" fillId="17" borderId="59" xfId="5" applyFont="1" applyFill="1" applyBorder="1"/>
    <xf numFmtId="0" fontId="14" fillId="17" borderId="59" xfId="5" applyFont="1" applyFill="1" applyBorder="1" applyAlignment="1">
      <alignment horizontal="center" wrapText="1"/>
    </xf>
    <xf numFmtId="0" fontId="45" fillId="17" borderId="60" xfId="5" applyFont="1" applyFill="1" applyBorder="1"/>
    <xf numFmtId="0" fontId="45" fillId="17" borderId="61" xfId="5" applyFont="1" applyFill="1" applyBorder="1"/>
    <xf numFmtId="0" fontId="45" fillId="17" borderId="0" xfId="5" applyFont="1" applyFill="1"/>
    <xf numFmtId="0" fontId="45" fillId="17" borderId="62" xfId="5" applyFont="1" applyFill="1" applyBorder="1"/>
    <xf numFmtId="0" fontId="1" fillId="17" borderId="61" xfId="5" applyFill="1" applyBorder="1"/>
    <xf numFmtId="0" fontId="2" fillId="17" borderId="0" xfId="5" applyFont="1" applyFill="1" applyAlignment="1">
      <alignment horizontal="center" wrapText="1"/>
    </xf>
    <xf numFmtId="0" fontId="1" fillId="17" borderId="0" xfId="5" applyFill="1"/>
    <xf numFmtId="0" fontId="1" fillId="17" borderId="62" xfId="5" applyFill="1" applyBorder="1"/>
    <xf numFmtId="0" fontId="33" fillId="17" borderId="0" xfId="5" applyFont="1" applyFill="1" applyAlignment="1">
      <alignment vertical="center"/>
    </xf>
    <xf numFmtId="0" fontId="1" fillId="17" borderId="61" xfId="5" applyFill="1" applyBorder="1" applyAlignment="1">
      <alignment vertical="center"/>
    </xf>
    <xf numFmtId="0" fontId="16" fillId="17" borderId="0" xfId="5" applyFont="1" applyFill="1" applyAlignment="1">
      <alignment vertical="center"/>
    </xf>
    <xf numFmtId="0" fontId="2" fillId="17" borderId="0" xfId="5" applyFont="1" applyFill="1" applyAlignment="1">
      <alignment horizontal="center" vertical="center" wrapText="1"/>
    </xf>
    <xf numFmtId="0" fontId="1" fillId="17" borderId="0" xfId="5" applyFill="1" applyAlignment="1">
      <alignment vertical="center"/>
    </xf>
    <xf numFmtId="0" fontId="1" fillId="17" borderId="62" xfId="5" applyFill="1" applyBorder="1" applyAlignment="1">
      <alignment vertical="center"/>
    </xf>
    <xf numFmtId="0" fontId="1" fillId="17" borderId="1" xfId="5" applyFill="1" applyBorder="1" applyAlignment="1">
      <alignment vertical="center"/>
    </xf>
    <xf numFmtId="0" fontId="2" fillId="17" borderId="2" xfId="5" applyFont="1" applyFill="1" applyBorder="1" applyAlignment="1">
      <alignment horizontal="center" vertical="center" wrapText="1"/>
    </xf>
    <xf numFmtId="0" fontId="1" fillId="17" borderId="2" xfId="5" applyFill="1" applyBorder="1"/>
    <xf numFmtId="0" fontId="1" fillId="17" borderId="3" xfId="5" applyFill="1" applyBorder="1"/>
    <xf numFmtId="171" fontId="1" fillId="16" borderId="4" xfId="5" applyNumberFormat="1" applyFill="1" applyBorder="1" applyAlignment="1">
      <alignment horizontal="right" vertical="center"/>
    </xf>
    <xf numFmtId="0" fontId="29" fillId="17" borderId="1" xfId="5" applyFont="1" applyFill="1" applyBorder="1" applyAlignment="1">
      <alignment vertical="center"/>
    </xf>
    <xf numFmtId="0" fontId="3" fillId="17" borderId="2" xfId="5" applyFont="1" applyFill="1" applyBorder="1" applyAlignment="1">
      <alignment horizontal="center" vertical="center" wrapText="1"/>
    </xf>
    <xf numFmtId="0" fontId="29" fillId="17" borderId="2" xfId="5" applyFont="1" applyFill="1" applyBorder="1"/>
    <xf numFmtId="0" fontId="29" fillId="17" borderId="3" xfId="5" applyFont="1" applyFill="1" applyBorder="1"/>
    <xf numFmtId="171" fontId="29" fillId="16" borderId="4" xfId="5" applyNumberFormat="1" applyFont="1" applyFill="1" applyBorder="1" applyAlignment="1">
      <alignment horizontal="right" vertical="center"/>
    </xf>
    <xf numFmtId="0" fontId="2" fillId="17" borderId="2" xfId="5" applyFont="1" applyFill="1" applyBorder="1" applyAlignment="1">
      <alignment horizontal="center" wrapText="1"/>
    </xf>
    <xf numFmtId="171" fontId="1" fillId="0" borderId="4" xfId="5" applyNumberFormat="1" applyBorder="1" applyAlignment="1">
      <alignment horizontal="right" vertical="center"/>
    </xf>
    <xf numFmtId="0" fontId="3" fillId="17" borderId="2" xfId="5" applyFont="1" applyFill="1" applyBorder="1" applyAlignment="1">
      <alignment horizontal="center" wrapText="1"/>
    </xf>
    <xf numFmtId="171" fontId="29" fillId="0" borderId="4" xfId="5" applyNumberFormat="1" applyFont="1" applyBorder="1" applyAlignment="1">
      <alignment horizontal="right" vertical="center"/>
    </xf>
    <xf numFmtId="0" fontId="1" fillId="17" borderId="63" xfId="5" applyFill="1" applyBorder="1"/>
    <xf numFmtId="0" fontId="1" fillId="17" borderId="64" xfId="5" applyFill="1" applyBorder="1"/>
    <xf numFmtId="0" fontId="2" fillId="17" borderId="64" xfId="5" applyFont="1" applyFill="1" applyBorder="1" applyAlignment="1">
      <alignment horizontal="center" wrapText="1"/>
    </xf>
    <xf numFmtId="0" fontId="1" fillId="17" borderId="65" xfId="5" applyFill="1" applyBorder="1"/>
    <xf numFmtId="1" fontId="37" fillId="0" borderId="0" xfId="0" applyNumberFormat="1" applyFont="1"/>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10" fillId="16" borderId="0" xfId="5" applyFont="1" applyFill="1" applyAlignment="1">
      <alignment horizontal="right" vertical="center"/>
    </xf>
    <xf numFmtId="0" fontId="21" fillId="17" borderId="27" xfId="5" applyFont="1" applyFill="1" applyBorder="1" applyAlignment="1">
      <alignment horizontal="center" vertical="center"/>
    </xf>
    <xf numFmtId="17" fontId="29" fillId="17" borderId="66" xfId="5" applyNumberFormat="1" applyFont="1" applyFill="1" applyBorder="1" applyAlignment="1">
      <alignment horizontal="center" vertical="center"/>
    </xf>
    <xf numFmtId="1" fontId="21" fillId="17" borderId="27" xfId="0" applyNumberFormat="1" applyFont="1" applyFill="1" applyBorder="1" applyAlignment="1">
      <alignment horizontal="center" vertical="center" wrapText="1"/>
    </xf>
    <xf numFmtId="1" fontId="21" fillId="21" borderId="67" xfId="3" applyNumberFormat="1" applyFont="1" applyFill="1" applyBorder="1" applyAlignment="1">
      <alignment horizontal="center" vertical="center" wrapText="1"/>
    </xf>
    <xf numFmtId="0" fontId="0" fillId="0" borderId="34" xfId="0" applyBorder="1" applyAlignment="1">
      <alignment horizontal="center" vertical="center" wrapText="1"/>
    </xf>
    <xf numFmtId="49" fontId="0" fillId="0" borderId="68" xfId="0" applyNumberFormat="1" applyBorder="1" applyAlignment="1">
      <alignment horizontal="center" vertical="center"/>
    </xf>
    <xf numFmtId="0" fontId="0" fillId="0" borderId="68" xfId="0" applyBorder="1" applyAlignment="1">
      <alignment horizontal="left" vertical="center" wrapText="1"/>
    </xf>
    <xf numFmtId="49" fontId="0" fillId="0" borderId="20" xfId="0" applyNumberFormat="1" applyBorder="1" applyAlignment="1">
      <alignment horizontal="center" vertical="center"/>
    </xf>
    <xf numFmtId="0" fontId="0" fillId="0" borderId="68" xfId="0" applyBorder="1" applyAlignment="1">
      <alignment vertical="center" wrapText="1"/>
    </xf>
    <xf numFmtId="49" fontId="0" fillId="0" borderId="69" xfId="0" applyNumberFormat="1" applyBorder="1" applyAlignment="1">
      <alignment horizontal="center" vertical="center"/>
    </xf>
    <xf numFmtId="0" fontId="0" fillId="0" borderId="70" xfId="0" applyBorder="1" applyAlignment="1">
      <alignment horizontal="right" vertical="center"/>
    </xf>
    <xf numFmtId="0" fontId="0" fillId="0" borderId="73" xfId="0" applyBorder="1" applyAlignment="1">
      <alignment horizontal="right"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37" xfId="0" applyBorder="1" applyAlignment="1">
      <alignment horizontal="center" vertical="center" wrapText="1"/>
    </xf>
    <xf numFmtId="0" fontId="0" fillId="0" borderId="69" xfId="0" applyBorder="1" applyAlignment="1">
      <alignment vertical="center"/>
    </xf>
    <xf numFmtId="0" fontId="0" fillId="0" borderId="69" xfId="0" applyBorder="1" applyAlignment="1">
      <alignment vertical="center" wrapText="1"/>
    </xf>
    <xf numFmtId="0" fontId="10" fillId="16" borderId="0" xfId="5" applyFont="1" applyFill="1" applyAlignment="1">
      <alignment horizontal="center" vertical="center"/>
    </xf>
    <xf numFmtId="0" fontId="31" fillId="16" borderId="0" xfId="5" applyFont="1" applyFill="1" applyAlignment="1">
      <alignment horizontal="right" vertical="center"/>
    </xf>
    <xf numFmtId="0" fontId="31" fillId="16" borderId="0" xfId="5" applyFont="1" applyFill="1" applyAlignment="1">
      <alignment vertical="center"/>
    </xf>
    <xf numFmtId="0" fontId="11" fillId="16" borderId="0" xfId="5" applyFont="1" applyFill="1" applyAlignment="1">
      <alignment horizontal="center" vertical="center"/>
    </xf>
    <xf numFmtId="0" fontId="11" fillId="0" borderId="0" xfId="5" applyFont="1" applyAlignment="1">
      <alignment vertical="center"/>
    </xf>
    <xf numFmtId="0" fontId="34" fillId="0" borderId="0" xfId="5" applyFont="1"/>
    <xf numFmtId="1" fontId="21" fillId="19" borderId="46" xfId="3" applyNumberFormat="1" applyFont="1" applyFill="1" applyBorder="1" applyAlignment="1">
      <alignment horizontal="center" vertical="center" wrapText="1"/>
    </xf>
    <xf numFmtId="1" fontId="21" fillId="17" borderId="46" xfId="0" applyNumberFormat="1" applyFont="1" applyFill="1" applyBorder="1" applyAlignment="1">
      <alignment horizontal="center" vertical="center" wrapText="1"/>
    </xf>
    <xf numFmtId="1" fontId="21" fillId="21" borderId="46" xfId="3" applyNumberFormat="1" applyFont="1" applyFill="1" applyBorder="1" applyAlignment="1">
      <alignment horizontal="center" vertical="center" wrapText="1"/>
    </xf>
    <xf numFmtId="1" fontId="21" fillId="21" borderId="47" xfId="3" applyNumberFormat="1" applyFont="1" applyFill="1" applyBorder="1" applyAlignment="1">
      <alignment horizontal="center" vertical="center" wrapText="1"/>
    </xf>
    <xf numFmtId="1" fontId="21" fillId="19" borderId="49" xfId="3" applyNumberFormat="1" applyFont="1" applyFill="1" applyBorder="1" applyAlignment="1">
      <alignment horizontal="center" vertical="center" wrapText="1"/>
    </xf>
    <xf numFmtId="1" fontId="21" fillId="17" borderId="49" xfId="0" applyNumberFormat="1" applyFont="1" applyFill="1" applyBorder="1" applyAlignment="1">
      <alignment horizontal="center" vertical="center" wrapText="1"/>
    </xf>
    <xf numFmtId="1" fontId="21" fillId="21" borderId="49" xfId="3" applyNumberFormat="1" applyFont="1" applyFill="1" applyBorder="1" applyAlignment="1">
      <alignment horizontal="center" vertical="center" wrapText="1"/>
    </xf>
    <xf numFmtId="1" fontId="21" fillId="21" borderId="50" xfId="3" applyNumberFormat="1" applyFont="1" applyFill="1" applyBorder="1" applyAlignment="1">
      <alignment horizontal="center" vertical="center" wrapText="1"/>
    </xf>
    <xf numFmtId="0" fontId="0" fillId="25" borderId="0" xfId="0" applyFill="1"/>
    <xf numFmtId="0" fontId="1" fillId="0" borderId="0" xfId="5" applyAlignment="1" applyProtection="1">
      <alignment vertical="center"/>
      <protection locked="0"/>
    </xf>
    <xf numFmtId="0" fontId="48" fillId="0" borderId="0" xfId="5" applyFont="1" applyAlignment="1" applyProtection="1">
      <alignment vertical="center"/>
      <protection locked="0"/>
    </xf>
    <xf numFmtId="0" fontId="1" fillId="0" borderId="0" xfId="5" applyAlignment="1" applyProtection="1">
      <alignment horizontal="center" vertical="center"/>
      <protection locked="0"/>
    </xf>
    <xf numFmtId="0" fontId="10" fillId="16" borderId="0" xfId="5" applyFont="1" applyFill="1" applyAlignment="1" applyProtection="1">
      <alignment horizontal="right" vertical="center"/>
      <protection locked="0"/>
    </xf>
    <xf numFmtId="0" fontId="10" fillId="16" borderId="34" xfId="5" applyFont="1" applyFill="1" applyBorder="1" applyAlignment="1" applyProtection="1">
      <alignment horizontal="right" vertical="center"/>
      <protection locked="0"/>
    </xf>
    <xf numFmtId="0" fontId="10" fillId="16" borderId="20" xfId="5" applyFont="1" applyFill="1" applyBorder="1" applyAlignment="1" applyProtection="1">
      <alignment horizontal="center" vertical="center"/>
      <protection locked="0"/>
    </xf>
    <xf numFmtId="0" fontId="10" fillId="16" borderId="20" xfId="5" applyFont="1" applyFill="1" applyBorder="1" applyAlignment="1" applyProtection="1">
      <alignment horizontal="right" vertical="center"/>
      <protection locked="0"/>
    </xf>
    <xf numFmtId="0" fontId="11" fillId="16" borderId="20" xfId="5" applyFont="1" applyFill="1" applyBorder="1" applyAlignment="1" applyProtection="1">
      <alignment vertical="center"/>
      <protection locked="0"/>
    </xf>
    <xf numFmtId="0" fontId="49" fillId="16" borderId="20" xfId="5" applyFont="1" applyFill="1" applyBorder="1" applyAlignment="1" applyProtection="1">
      <alignment horizontal="right" vertical="center"/>
      <protection locked="0"/>
    </xf>
    <xf numFmtId="0" fontId="49" fillId="16" borderId="20" xfId="5" applyFont="1" applyFill="1" applyBorder="1" applyAlignment="1" applyProtection="1">
      <alignment vertical="center"/>
      <protection locked="0"/>
    </xf>
    <xf numFmtId="0" fontId="11" fillId="16" borderId="21" xfId="5" applyFont="1" applyFill="1" applyBorder="1" applyAlignment="1" applyProtection="1">
      <alignment vertical="center"/>
      <protection locked="0"/>
    </xf>
    <xf numFmtId="0" fontId="11" fillId="16" borderId="42" xfId="5" applyFont="1" applyFill="1" applyBorder="1" applyAlignment="1" applyProtection="1">
      <alignment vertical="center"/>
      <protection locked="0"/>
    </xf>
    <xf numFmtId="0" fontId="11" fillId="16" borderId="0" xfId="5" applyFont="1" applyFill="1" applyAlignment="1" applyProtection="1">
      <alignment horizontal="center" vertical="center"/>
      <protection locked="0"/>
    </xf>
    <xf numFmtId="0" fontId="11" fillId="16" borderId="0" xfId="5" applyFont="1" applyFill="1" applyAlignment="1" applyProtection="1">
      <alignment vertical="center"/>
      <protection locked="0"/>
    </xf>
    <xf numFmtId="0" fontId="11" fillId="16" borderId="22" xfId="5" applyFont="1" applyFill="1" applyBorder="1" applyAlignment="1" applyProtection="1">
      <alignment vertical="center"/>
      <protection locked="0"/>
    </xf>
    <xf numFmtId="49" fontId="26" fillId="16" borderId="0" xfId="5" applyNumberFormat="1" applyFont="1" applyFill="1" applyAlignment="1" applyProtection="1">
      <alignment vertical="center"/>
      <protection locked="0"/>
    </xf>
    <xf numFmtId="0" fontId="10" fillId="0" borderId="34" xfId="5" applyFont="1" applyBorder="1" applyAlignment="1" applyProtection="1">
      <alignment horizontal="center" vertical="center"/>
      <protection locked="0"/>
    </xf>
    <xf numFmtId="0" fontId="10" fillId="0" borderId="20" xfId="5" applyFont="1" applyBorder="1" applyAlignment="1" applyProtection="1">
      <alignment horizontal="center" vertical="center"/>
      <protection locked="0"/>
    </xf>
    <xf numFmtId="1" fontId="10" fillId="26" borderId="49" xfId="3" applyNumberFormat="1" applyFont="1" applyFill="1" applyBorder="1" applyAlignment="1" applyProtection="1">
      <alignment horizontal="center" vertical="center" wrapText="1"/>
      <protection locked="0"/>
    </xf>
    <xf numFmtId="1" fontId="10" fillId="17" borderId="49" xfId="0" applyNumberFormat="1" applyFont="1" applyFill="1" applyBorder="1" applyAlignment="1" applyProtection="1">
      <alignment horizontal="center" vertical="center" wrapText="1"/>
      <protection locked="0"/>
    </xf>
    <xf numFmtId="1" fontId="10" fillId="21" borderId="49" xfId="3" applyNumberFormat="1" applyFont="1" applyFill="1" applyBorder="1" applyAlignment="1" applyProtection="1">
      <alignment horizontal="center" vertical="center" wrapText="1"/>
      <protection locked="0"/>
    </xf>
    <xf numFmtId="1" fontId="10" fillId="21" borderId="32" xfId="3" applyNumberFormat="1" applyFont="1" applyFill="1" applyBorder="1" applyAlignment="1" applyProtection="1">
      <alignment horizontal="center" vertical="center" wrapText="1"/>
      <protection locked="0"/>
    </xf>
    <xf numFmtId="0" fontId="10" fillId="0" borderId="54" xfId="5" applyFont="1" applyBorder="1" applyAlignment="1" applyProtection="1">
      <alignment horizontal="center" vertical="center" wrapText="1"/>
      <protection locked="0"/>
    </xf>
    <xf numFmtId="0" fontId="10" fillId="0" borderId="44" xfId="5" applyFont="1" applyBorder="1" applyAlignment="1" applyProtection="1">
      <alignment horizontal="center" vertical="center" wrapText="1"/>
      <protection locked="0"/>
    </xf>
    <xf numFmtId="171" fontId="10" fillId="0" borderId="44" xfId="5" applyNumberFormat="1" applyFont="1" applyBorder="1" applyAlignment="1" applyProtection="1">
      <alignment horizontal="left" vertical="center" wrapText="1"/>
      <protection locked="0"/>
    </xf>
    <xf numFmtId="171" fontId="11" fillId="0" borderId="44" xfId="5" applyNumberFormat="1" applyFont="1" applyBorder="1" applyAlignment="1" applyProtection="1">
      <alignment vertical="center" wrapText="1"/>
      <protection locked="0"/>
    </xf>
    <xf numFmtId="171" fontId="11" fillId="0" borderId="45" xfId="5" applyNumberFormat="1" applyFont="1" applyBorder="1" applyAlignment="1" applyProtection="1">
      <alignment vertical="center" wrapText="1"/>
      <protection locked="0"/>
    </xf>
    <xf numFmtId="0" fontId="11" fillId="0" borderId="23" xfId="5" applyFont="1" applyBorder="1" applyAlignment="1" applyProtection="1">
      <alignment horizontal="left" vertical="center" wrapText="1"/>
      <protection locked="0"/>
    </xf>
    <xf numFmtId="0" fontId="10" fillId="0" borderId="4" xfId="5" applyFont="1" applyBorder="1" applyAlignment="1" applyProtection="1">
      <alignment horizontal="center" vertical="center" wrapText="1"/>
      <protection locked="0"/>
    </xf>
    <xf numFmtId="171" fontId="11" fillId="0" borderId="4" xfId="5" applyNumberFormat="1" applyFont="1" applyBorder="1" applyAlignment="1" applyProtection="1">
      <alignment vertical="center" wrapText="1"/>
      <protection locked="0"/>
    </xf>
    <xf numFmtId="171" fontId="11" fillId="0" borderId="51" xfId="5" applyNumberFormat="1" applyFont="1" applyBorder="1" applyAlignment="1" applyProtection="1">
      <alignment vertical="center" wrapText="1"/>
      <protection locked="0"/>
    </xf>
    <xf numFmtId="0" fontId="11" fillId="0" borderId="78" xfId="5" applyFont="1" applyBorder="1" applyAlignment="1" applyProtection="1">
      <alignment horizontal="left" vertical="center"/>
      <protection locked="0"/>
    </xf>
    <xf numFmtId="0" fontId="10" fillId="0" borderId="49" xfId="5" applyFont="1" applyBorder="1" applyAlignment="1" applyProtection="1">
      <alignment horizontal="center" vertical="center"/>
      <protection locked="0"/>
    </xf>
    <xf numFmtId="171" fontId="11" fillId="0" borderId="49" xfId="5" applyNumberFormat="1" applyFont="1" applyBorder="1" applyAlignment="1" applyProtection="1">
      <alignment vertical="center" wrapText="1"/>
      <protection locked="0"/>
    </xf>
    <xf numFmtId="171" fontId="11" fillId="0" borderId="50" xfId="5" applyNumberFormat="1" applyFont="1" applyBorder="1" applyAlignment="1" applyProtection="1">
      <alignment vertical="center" wrapText="1"/>
      <protection locked="0"/>
    </xf>
    <xf numFmtId="171" fontId="11" fillId="0" borderId="44" xfId="5" applyNumberFormat="1" applyFont="1" applyBorder="1" applyAlignment="1" applyProtection="1">
      <alignment horizontal="left" vertical="center" wrapText="1"/>
      <protection locked="0"/>
    </xf>
    <xf numFmtId="0" fontId="11" fillId="0" borderId="23" xfId="5" applyFont="1" applyBorder="1" applyAlignment="1" applyProtection="1">
      <alignment horizontal="left" vertical="center"/>
      <protection locked="0"/>
    </xf>
    <xf numFmtId="0" fontId="10" fillId="0" borderId="4" xfId="5" applyFont="1" applyBorder="1" applyAlignment="1" applyProtection="1">
      <alignment horizontal="center" vertical="center"/>
      <protection locked="0"/>
    </xf>
    <xf numFmtId="0" fontId="11" fillId="0" borderId="78" xfId="5" applyFont="1" applyBorder="1" applyAlignment="1" applyProtection="1">
      <alignment horizontal="left" vertical="center" wrapText="1"/>
      <protection locked="0"/>
    </xf>
    <xf numFmtId="0" fontId="10" fillId="0" borderId="49" xfId="5" applyFont="1" applyBorder="1" applyAlignment="1" applyProtection="1">
      <alignment horizontal="center" vertical="center" wrapText="1"/>
      <protection locked="0"/>
    </xf>
    <xf numFmtId="0" fontId="11" fillId="0" borderId="42" xfId="5" applyFont="1" applyBorder="1" applyAlignment="1" applyProtection="1">
      <alignment vertical="center"/>
      <protection locked="0"/>
    </xf>
    <xf numFmtId="0" fontId="11" fillId="0" borderId="0" xfId="5" applyFont="1" applyAlignment="1" applyProtection="1">
      <alignment horizontal="center" vertical="center"/>
      <protection locked="0"/>
    </xf>
    <xf numFmtId="0" fontId="11" fillId="0" borderId="0" xfId="5" applyFont="1" applyAlignment="1" applyProtection="1">
      <alignment vertical="center"/>
      <protection locked="0"/>
    </xf>
    <xf numFmtId="171" fontId="11" fillId="0" borderId="0" xfId="5" applyNumberFormat="1" applyFont="1" applyAlignment="1" applyProtection="1">
      <alignment vertical="center"/>
      <protection locked="0"/>
    </xf>
    <xf numFmtId="171" fontId="10" fillId="0" borderId="0" xfId="5" applyNumberFormat="1" applyFont="1" applyAlignment="1" applyProtection="1">
      <alignment horizontal="left" vertical="center" wrapText="1"/>
      <protection locked="0"/>
    </xf>
    <xf numFmtId="171" fontId="11" fillId="0" borderId="0" xfId="5" applyNumberFormat="1" applyFont="1" applyAlignment="1" applyProtection="1">
      <alignment vertical="center" wrapText="1"/>
      <protection locked="0"/>
    </xf>
    <xf numFmtId="171" fontId="11" fillId="0" borderId="22" xfId="5" applyNumberFormat="1" applyFont="1" applyBorder="1" applyAlignment="1" applyProtection="1">
      <alignment vertical="center" wrapText="1"/>
      <protection locked="0"/>
    </xf>
    <xf numFmtId="0" fontId="10" fillId="0" borderId="36" xfId="5" applyFont="1" applyBorder="1" applyAlignment="1" applyProtection="1">
      <alignment vertical="center" wrapText="1"/>
      <protection locked="0"/>
    </xf>
    <xf numFmtId="0" fontId="10" fillId="0" borderId="79" xfId="5" applyFont="1" applyBorder="1" applyAlignment="1" applyProtection="1">
      <alignment horizontal="center" vertical="center" wrapText="1"/>
      <protection locked="0"/>
    </xf>
    <xf numFmtId="0" fontId="11" fillId="0" borderId="37" xfId="5" applyFont="1" applyBorder="1" applyAlignment="1" applyProtection="1">
      <alignment vertical="center"/>
      <protection locked="0"/>
    </xf>
    <xf numFmtId="0" fontId="11" fillId="0" borderId="69" xfId="5" applyFont="1" applyBorder="1" applyAlignment="1" applyProtection="1">
      <alignment horizontal="center" vertical="center"/>
      <protection locked="0"/>
    </xf>
    <xf numFmtId="0" fontId="11" fillId="0" borderId="69" xfId="5" applyFont="1" applyBorder="1" applyAlignment="1" applyProtection="1">
      <alignment vertical="center"/>
      <protection locked="0"/>
    </xf>
    <xf numFmtId="0" fontId="11" fillId="0" borderId="38" xfId="5" applyFont="1" applyBorder="1" applyAlignment="1" applyProtection="1">
      <alignment vertical="center"/>
      <protection locked="0"/>
    </xf>
    <xf numFmtId="171" fontId="10" fillId="0" borderId="40" xfId="5" applyNumberFormat="1" applyFont="1" applyBorder="1" applyAlignment="1">
      <alignment vertical="center"/>
    </xf>
    <xf numFmtId="171" fontId="10" fillId="0" borderId="41" xfId="5" applyNumberFormat="1" applyFont="1" applyBorder="1" applyAlignment="1">
      <alignment vertical="center"/>
    </xf>
    <xf numFmtId="1" fontId="10" fillId="26" borderId="46" xfId="3" applyNumberFormat="1" applyFont="1" applyFill="1" applyBorder="1" applyAlignment="1">
      <alignment horizontal="center" vertical="center" wrapText="1"/>
    </xf>
    <xf numFmtId="1" fontId="10" fillId="17" borderId="46" xfId="0" applyNumberFormat="1" applyFont="1" applyFill="1" applyBorder="1" applyAlignment="1">
      <alignment horizontal="center" vertical="center" wrapText="1"/>
    </xf>
    <xf numFmtId="1" fontId="10" fillId="21" borderId="46" xfId="3" applyNumberFormat="1" applyFont="1" applyFill="1" applyBorder="1" applyAlignment="1">
      <alignment horizontal="center" vertical="center" wrapText="1"/>
    </xf>
    <xf numFmtId="1" fontId="10" fillId="21" borderId="47" xfId="3" applyNumberFormat="1" applyFont="1" applyFill="1" applyBorder="1" applyAlignment="1">
      <alignment horizontal="center" vertical="center" wrapText="1"/>
    </xf>
    <xf numFmtId="164" fontId="3" fillId="3" borderId="1" xfId="1" applyNumberFormat="1" applyFont="1" applyFill="1" applyBorder="1"/>
    <xf numFmtId="164" fontId="3" fillId="3" borderId="2" xfId="1" applyNumberFormat="1" applyFont="1" applyFill="1" applyBorder="1" applyAlignment="1">
      <alignment horizontal="right"/>
    </xf>
    <xf numFmtId="164" fontId="3" fillId="3" borderId="2" xfId="1" applyNumberFormat="1" applyFont="1" applyFill="1" applyBorder="1" applyAlignment="1">
      <alignment horizontal="left"/>
    </xf>
    <xf numFmtId="3" fontId="3" fillId="3" borderId="4" xfId="1" applyNumberFormat="1" applyFont="1" applyFill="1" applyBorder="1"/>
    <xf numFmtId="165" fontId="10" fillId="4" borderId="4" xfId="1" applyNumberFormat="1" applyFont="1" applyFill="1" applyBorder="1" applyAlignment="1">
      <alignment horizontal="centerContinuous" vertical="center"/>
    </xf>
    <xf numFmtId="165" fontId="10" fillId="4" borderId="1" xfId="1" applyNumberFormat="1" applyFont="1" applyFill="1" applyBorder="1" applyAlignment="1">
      <alignment horizontal="centerContinuous" vertical="center"/>
    </xf>
    <xf numFmtId="164" fontId="3" fillId="2" borderId="4" xfId="1" applyNumberFormat="1" applyFont="1" applyFill="1" applyBorder="1" applyAlignment="1">
      <alignment horizontal="center" vertical="center"/>
    </xf>
    <xf numFmtId="0" fontId="52" fillId="7" borderId="6" xfId="1" quotePrefix="1" applyNumberFormat="1" applyFont="1" applyFill="1" applyBorder="1" applyAlignment="1">
      <alignment horizontal="center" vertical="center" wrapText="1"/>
    </xf>
    <xf numFmtId="0" fontId="52" fillId="7" borderId="6" xfId="1" applyNumberFormat="1" applyFont="1" applyFill="1" applyBorder="1" applyAlignment="1">
      <alignment horizontal="center" vertical="center" wrapText="1"/>
    </xf>
    <xf numFmtId="0" fontId="52" fillId="7" borderId="80" xfId="1" applyNumberFormat="1" applyFont="1" applyFill="1" applyBorder="1" applyAlignment="1">
      <alignment horizontal="center" vertical="center" wrapText="1"/>
    </xf>
    <xf numFmtId="172" fontId="3" fillId="0" borderId="4" xfId="1" applyNumberFormat="1" applyFont="1" applyBorder="1" applyAlignment="1">
      <alignment horizontal="left" vertical="center" indent="2"/>
    </xf>
    <xf numFmtId="0" fontId="53" fillId="0" borderId="4" xfId="0" applyFont="1" applyBorder="1" applyAlignment="1">
      <alignment horizontal="left" vertical="center" indent="2"/>
    </xf>
    <xf numFmtId="164" fontId="54" fillId="0" borderId="4" xfId="1" applyNumberFormat="1" applyFont="1" applyBorder="1" applyAlignment="1">
      <alignment horizontal="center"/>
    </xf>
    <xf numFmtId="164" fontId="54" fillId="0" borderId="4" xfId="1" applyNumberFormat="1" applyFont="1" applyBorder="1"/>
    <xf numFmtId="164" fontId="52" fillId="0" borderId="6" xfId="1" applyNumberFormat="1" applyFont="1" applyBorder="1" applyAlignment="1">
      <alignment horizontal="centerContinuous"/>
    </xf>
    <xf numFmtId="164" fontId="3" fillId="0" borderId="4" xfId="1" applyNumberFormat="1" applyFont="1" applyBorder="1" applyAlignment="1">
      <alignment horizontal="left" vertical="center" indent="2"/>
    </xf>
    <xf numFmtId="164" fontId="53" fillId="0" borderId="4" xfId="0" applyNumberFormat="1" applyFont="1" applyBorder="1" applyAlignment="1">
      <alignment horizontal="left" vertical="center" indent="2"/>
    </xf>
    <xf numFmtId="0" fontId="0" fillId="0" borderId="4" xfId="0" applyBorder="1"/>
    <xf numFmtId="1" fontId="56" fillId="0" borderId="0" xfId="0" applyNumberFormat="1" applyFont="1"/>
    <xf numFmtId="1" fontId="55" fillId="0" borderId="0" xfId="5" applyNumberFormat="1" applyFont="1" applyAlignment="1">
      <alignment vertical="center"/>
    </xf>
    <xf numFmtId="171" fontId="21" fillId="0" borderId="4" xfId="5" applyNumberFormat="1" applyFont="1" applyBorder="1" applyAlignment="1">
      <alignment vertical="center" wrapText="1"/>
    </xf>
    <xf numFmtId="0" fontId="42" fillId="0" borderId="3" xfId="5" applyFont="1" applyBorder="1" applyAlignment="1">
      <alignment horizontal="left" vertical="center" wrapText="1"/>
    </xf>
    <xf numFmtId="0" fontId="42" fillId="0" borderId="3" xfId="5" applyFont="1" applyBorder="1" applyAlignment="1">
      <alignment horizontal="left" vertical="center"/>
    </xf>
    <xf numFmtId="0" fontId="40" fillId="22" borderId="22" xfId="5" applyFont="1" applyFill="1" applyBorder="1" applyAlignment="1">
      <alignment vertical="center"/>
    </xf>
    <xf numFmtId="171" fontId="21" fillId="0" borderId="51" xfId="5" applyNumberFormat="1" applyFont="1" applyBorder="1" applyAlignment="1">
      <alignment vertical="center" wrapText="1"/>
    </xf>
    <xf numFmtId="0" fontId="41" fillId="0" borderId="81" xfId="5" applyFont="1" applyBorder="1" applyAlignment="1">
      <alignment horizontal="right" vertical="center" wrapText="1"/>
    </xf>
    <xf numFmtId="171" fontId="42" fillId="0" borderId="48" xfId="5" applyNumberFormat="1" applyFont="1" applyBorder="1" applyAlignment="1">
      <alignment horizontal="right" vertical="center" wrapText="1"/>
    </xf>
    <xf numFmtId="0" fontId="38" fillId="0" borderId="78" xfId="5" applyFont="1" applyBorder="1" applyAlignment="1">
      <alignment horizontal="center" vertical="center" wrapText="1"/>
    </xf>
    <xf numFmtId="0" fontId="39" fillId="0" borderId="82" xfId="5" applyFont="1" applyBorder="1" applyAlignment="1">
      <alignment horizontal="center" vertical="center" wrapText="1"/>
    </xf>
    <xf numFmtId="0" fontId="41" fillId="0" borderId="33" xfId="5" applyFont="1" applyBorder="1" applyAlignment="1">
      <alignment horizontal="right" vertical="center" wrapText="1"/>
    </xf>
    <xf numFmtId="0" fontId="42" fillId="0" borderId="7" xfId="5" applyFont="1" applyBorder="1" applyAlignment="1">
      <alignment horizontal="center" vertical="center" wrapText="1"/>
    </xf>
    <xf numFmtId="171" fontId="42" fillId="0" borderId="32" xfId="5" applyNumberFormat="1" applyFont="1" applyBorder="1" applyAlignment="1">
      <alignment horizontal="right" vertical="center" wrapText="1"/>
    </xf>
    <xf numFmtId="0" fontId="42" fillId="0" borderId="78" xfId="5" applyFont="1" applyBorder="1" applyAlignment="1">
      <alignment horizontal="left" vertical="center"/>
    </xf>
    <xf numFmtId="0" fontId="42" fillId="0" borderId="49" xfId="5" applyFont="1" applyBorder="1" applyAlignment="1">
      <alignment horizontal="center" vertical="center" wrapText="1"/>
    </xf>
    <xf numFmtId="171" fontId="21" fillId="0" borderId="49" xfId="5" applyNumberFormat="1" applyFont="1" applyBorder="1" applyAlignment="1">
      <alignment vertical="center" wrapText="1"/>
    </xf>
    <xf numFmtId="171" fontId="21" fillId="0" borderId="50" xfId="5" applyNumberFormat="1" applyFont="1" applyBorder="1" applyAlignment="1">
      <alignment vertical="center" wrapText="1"/>
    </xf>
    <xf numFmtId="0" fontId="42" fillId="0" borderId="78" xfId="5" applyFont="1" applyBorder="1" applyAlignment="1">
      <alignment horizontal="left" vertical="center" wrapText="1"/>
    </xf>
    <xf numFmtId="167" fontId="2" fillId="0" borderId="31" xfId="0" applyNumberFormat="1" applyFont="1" applyBorder="1" applyAlignment="1">
      <alignment vertical="center"/>
    </xf>
    <xf numFmtId="167" fontId="2" fillId="0" borderId="4" xfId="0" applyNumberFormat="1" applyFont="1" applyBorder="1" applyAlignment="1">
      <alignment vertical="center"/>
    </xf>
    <xf numFmtId="167" fontId="2" fillId="0" borderId="3" xfId="0" applyNumberFormat="1" applyFont="1" applyBorder="1" applyAlignment="1">
      <alignment vertical="center"/>
    </xf>
    <xf numFmtId="167" fontId="2" fillId="0" borderId="7" xfId="0" applyNumberFormat="1" applyFont="1" applyBorder="1" applyAlignment="1">
      <alignment vertical="center"/>
    </xf>
    <xf numFmtId="0" fontId="0" fillId="0" borderId="34" xfId="0" applyBorder="1" applyAlignment="1">
      <alignment horizontal="right" vertical="center"/>
    </xf>
    <xf numFmtId="3" fontId="0" fillId="0" borderId="70" xfId="0" applyNumberFormat="1" applyBorder="1" applyAlignment="1">
      <alignment horizontal="right" vertical="center"/>
    </xf>
    <xf numFmtId="3" fontId="0" fillId="0" borderId="71" xfId="0" applyNumberFormat="1" applyBorder="1" applyAlignment="1">
      <alignment horizontal="right" vertical="center"/>
    </xf>
    <xf numFmtId="0" fontId="0" fillId="28" borderId="1" xfId="0" applyFill="1" applyBorder="1"/>
    <xf numFmtId="0" fontId="0" fillId="28" borderId="3" xfId="0" applyFill="1" applyBorder="1"/>
    <xf numFmtId="3" fontId="0" fillId="28" borderId="4" xfId="0" applyNumberFormat="1" applyFill="1" applyBorder="1"/>
    <xf numFmtId="3" fontId="6" fillId="29" borderId="8" xfId="0" applyNumberFormat="1" applyFont="1" applyFill="1" applyBorder="1" applyAlignment="1">
      <alignment vertical="center"/>
    </xf>
    <xf numFmtId="0" fontId="57" fillId="29" borderId="15" xfId="0" applyFont="1" applyFill="1" applyBorder="1" applyAlignment="1">
      <alignment horizontal="center"/>
    </xf>
    <xf numFmtId="0" fontId="58" fillId="29" borderId="15" xfId="0" applyFont="1" applyFill="1" applyBorder="1" applyAlignment="1">
      <alignment horizontal="center"/>
    </xf>
    <xf numFmtId="0" fontId="59" fillId="29" borderId="15" xfId="0" applyFont="1" applyFill="1" applyBorder="1"/>
    <xf numFmtId="0" fontId="60" fillId="0" borderId="15" xfId="0" applyFont="1" applyBorder="1"/>
    <xf numFmtId="0" fontId="60" fillId="0" borderId="16" xfId="0" applyFont="1" applyBorder="1"/>
    <xf numFmtId="0" fontId="60" fillId="0" borderId="0" xfId="0" applyFont="1"/>
    <xf numFmtId="0" fontId="62" fillId="0" borderId="17" xfId="0" applyFont="1" applyBorder="1"/>
    <xf numFmtId="0" fontId="62" fillId="0" borderId="84" xfId="0" applyFont="1" applyBorder="1" applyAlignment="1">
      <alignment horizontal="center"/>
    </xf>
    <xf numFmtId="0" fontId="62" fillId="0" borderId="0" xfId="0" applyFont="1" applyAlignment="1">
      <alignment horizontal="center"/>
    </xf>
    <xf numFmtId="0" fontId="63" fillId="0" borderId="0" xfId="0" applyFont="1"/>
    <xf numFmtId="0" fontId="62" fillId="0" borderId="0" xfId="0" applyFont="1"/>
    <xf numFmtId="0" fontId="64" fillId="0" borderId="0" xfId="0" applyFont="1"/>
    <xf numFmtId="173" fontId="64" fillId="0" borderId="0" xfId="0" applyNumberFormat="1" applyFont="1"/>
    <xf numFmtId="0" fontId="65" fillId="0" borderId="85" xfId="0" applyFont="1" applyBorder="1" applyAlignment="1">
      <alignment horizontal="left"/>
    </xf>
    <xf numFmtId="0" fontId="0" fillId="0" borderId="89" xfId="0" applyBorder="1"/>
    <xf numFmtId="0" fontId="57" fillId="32" borderId="90" xfId="0" applyFont="1" applyFill="1" applyBorder="1" applyAlignment="1">
      <alignment horizontal="center"/>
    </xf>
    <xf numFmtId="0" fontId="62" fillId="33" borderId="89" xfId="0" applyFont="1" applyFill="1" applyBorder="1"/>
    <xf numFmtId="0" fontId="13" fillId="32" borderId="84" xfId="0" applyFont="1" applyFill="1" applyBorder="1" applyAlignment="1">
      <alignment horizontal="center"/>
    </xf>
    <xf numFmtId="0" fontId="58" fillId="32" borderId="90" xfId="0" applyFont="1" applyFill="1" applyBorder="1" applyAlignment="1">
      <alignment horizontal="center"/>
    </xf>
    <xf numFmtId="0" fontId="59" fillId="32" borderId="90" xfId="0" applyFont="1" applyFill="1" applyBorder="1"/>
    <xf numFmtId="0" fontId="60" fillId="31" borderId="80" xfId="0" applyFont="1" applyFill="1" applyBorder="1" applyAlignment="1">
      <alignment horizontal="left" vertical="center" wrapText="1"/>
    </xf>
    <xf numFmtId="0" fontId="60" fillId="31" borderId="25" xfId="0" applyFont="1" applyFill="1" applyBorder="1" applyAlignment="1">
      <alignment horizontal="left" vertical="center" wrapText="1"/>
    </xf>
    <xf numFmtId="0" fontId="60" fillId="31" borderId="11" xfId="0" applyFont="1" applyFill="1" applyBorder="1" applyAlignment="1">
      <alignment horizontal="left" vertical="center" wrapText="1"/>
    </xf>
    <xf numFmtId="0" fontId="62" fillId="33" borderId="17" xfId="0" applyFont="1" applyFill="1" applyBorder="1"/>
    <xf numFmtId="0" fontId="13" fillId="32" borderId="91" xfId="0" applyFont="1" applyFill="1" applyBorder="1" applyAlignment="1">
      <alignment horizontal="center"/>
    </xf>
    <xf numFmtId="0" fontId="57" fillId="32" borderId="92" xfId="0" applyFont="1" applyFill="1" applyBorder="1" applyAlignment="1">
      <alignment horizontal="center"/>
    </xf>
    <xf numFmtId="0" fontId="58" fillId="32" borderId="92" xfId="0" applyFont="1" applyFill="1" applyBorder="1" applyAlignment="1">
      <alignment horizontal="center"/>
    </xf>
    <xf numFmtId="0" fontId="59" fillId="32" borderId="92" xfId="0" applyFont="1" applyFill="1" applyBorder="1"/>
    <xf numFmtId="0" fontId="60" fillId="31" borderId="93" xfId="0" applyFont="1" applyFill="1" applyBorder="1" applyAlignment="1">
      <alignment horizontal="left" vertical="center" wrapText="1"/>
    </xf>
    <xf numFmtId="0" fontId="60" fillId="31" borderId="0" xfId="0" applyFont="1" applyFill="1" applyAlignment="1">
      <alignment horizontal="left" vertical="center" wrapText="1"/>
    </xf>
    <xf numFmtId="0" fontId="60" fillId="31" borderId="48" xfId="0" applyFont="1" applyFill="1" applyBorder="1" applyAlignment="1">
      <alignment horizontal="left" vertical="center" wrapText="1"/>
    </xf>
    <xf numFmtId="0" fontId="66" fillId="8" borderId="94" xfId="0" applyFont="1" applyFill="1" applyBorder="1" applyAlignment="1">
      <alignment vertical="center" wrapText="1"/>
    </xf>
    <xf numFmtId="0" fontId="67" fillId="8" borderId="95" xfId="0" applyFont="1" applyFill="1" applyBorder="1" applyAlignment="1">
      <alignment horizontal="right" vertical="center" wrapText="1"/>
    </xf>
    <xf numFmtId="0" fontId="68" fillId="31" borderId="96" xfId="0" applyFont="1" applyFill="1" applyBorder="1" applyAlignment="1">
      <alignment horizontal="center" vertical="center"/>
    </xf>
    <xf numFmtId="0" fontId="0" fillId="33" borderId="89" xfId="0" applyFill="1" applyBorder="1"/>
    <xf numFmtId="0" fontId="6" fillId="31" borderId="97" xfId="0" applyFont="1" applyFill="1" applyBorder="1" applyAlignment="1">
      <alignment vertical="center" wrapText="1"/>
    </xf>
    <xf numFmtId="0" fontId="6" fillId="31" borderId="98" xfId="0" applyFont="1" applyFill="1" applyBorder="1" applyAlignment="1">
      <alignment vertical="center" wrapText="1"/>
    </xf>
    <xf numFmtId="0" fontId="6" fillId="31" borderId="99" xfId="0" applyFont="1" applyFill="1" applyBorder="1" applyAlignment="1">
      <alignment horizontal="center" vertical="center"/>
    </xf>
    <xf numFmtId="0" fontId="0" fillId="34" borderId="48" xfId="0" applyFill="1" applyBorder="1"/>
    <xf numFmtId="0" fontId="13" fillId="32" borderId="0" xfId="0" applyFont="1" applyFill="1" applyAlignment="1">
      <alignment horizontal="center"/>
    </xf>
    <xf numFmtId="0" fontId="57" fillId="32" borderId="0" xfId="0" applyFont="1" applyFill="1" applyAlignment="1">
      <alignment horizontal="center"/>
    </xf>
    <xf numFmtId="0" fontId="58" fillId="32" borderId="0" xfId="0" applyFont="1" applyFill="1" applyAlignment="1">
      <alignment horizontal="center"/>
    </xf>
    <xf numFmtId="0" fontId="59" fillId="32" borderId="0" xfId="0" applyFont="1" applyFill="1"/>
    <xf numFmtId="0" fontId="55" fillId="0" borderId="0" xfId="0" applyFont="1"/>
    <xf numFmtId="0" fontId="57" fillId="35" borderId="100" xfId="0" applyFont="1" applyFill="1" applyBorder="1" applyAlignment="1">
      <alignment horizontal="center"/>
    </xf>
    <xf numFmtId="0" fontId="57" fillId="35" borderId="101" xfId="0" applyFont="1" applyFill="1" applyBorder="1" applyAlignment="1">
      <alignment horizontal="center"/>
    </xf>
    <xf numFmtId="0" fontId="0" fillId="36" borderId="89" xfId="0" applyFill="1" applyBorder="1"/>
    <xf numFmtId="0" fontId="57" fillId="35" borderId="102" xfId="0" applyFont="1" applyFill="1" applyBorder="1" applyAlignment="1">
      <alignment horizontal="center"/>
    </xf>
    <xf numFmtId="0" fontId="57" fillId="35" borderId="0" xfId="0" applyFont="1" applyFill="1" applyAlignment="1">
      <alignment horizontal="center"/>
    </xf>
    <xf numFmtId="0" fontId="60" fillId="31" borderId="100" xfId="0" applyFont="1" applyFill="1" applyBorder="1" applyAlignment="1">
      <alignment horizontal="center" wrapText="1"/>
    </xf>
    <xf numFmtId="0" fontId="60" fillId="31" borderId="101" xfId="0" applyFont="1" applyFill="1" applyBorder="1" applyAlignment="1">
      <alignment horizontal="center" wrapText="1"/>
    </xf>
    <xf numFmtId="0" fontId="57" fillId="35" borderId="103" xfId="0" applyFont="1" applyFill="1" applyBorder="1" applyAlignment="1">
      <alignment horizontal="center"/>
    </xf>
    <xf numFmtId="0" fontId="60" fillId="31" borderId="103" xfId="0" applyFont="1" applyFill="1" applyBorder="1" applyAlignment="1">
      <alignment horizontal="center" wrapText="1"/>
    </xf>
    <xf numFmtId="0" fontId="60" fillId="31" borderId="0" xfId="0" applyFont="1" applyFill="1" applyAlignment="1">
      <alignment horizontal="center" wrapText="1"/>
    </xf>
    <xf numFmtId="0" fontId="66" fillId="37" borderId="104" xfId="0" applyFont="1" applyFill="1" applyBorder="1" applyAlignment="1">
      <alignment vertical="center"/>
    </xf>
    <xf numFmtId="0" fontId="69" fillId="0" borderId="96" xfId="0" applyFont="1" applyBorder="1" applyAlignment="1">
      <alignment horizontal="center" vertical="center"/>
    </xf>
    <xf numFmtId="0" fontId="6" fillId="31" borderId="105" xfId="0" applyFont="1" applyFill="1" applyBorder="1" applyAlignment="1">
      <alignment vertical="center" wrapText="1"/>
    </xf>
    <xf numFmtId="0" fontId="6" fillId="31" borderId="106" xfId="0" applyFont="1" applyFill="1" applyBorder="1" applyAlignment="1">
      <alignment vertical="center" wrapText="1"/>
    </xf>
    <xf numFmtId="0" fontId="57" fillId="35" borderId="107" xfId="0" applyFont="1" applyFill="1" applyBorder="1" applyAlignment="1">
      <alignment horizontal="center"/>
    </xf>
    <xf numFmtId="0" fontId="57" fillId="35" borderId="90" xfId="0" applyFont="1" applyFill="1" applyBorder="1" applyAlignment="1">
      <alignment horizontal="center"/>
    </xf>
    <xf numFmtId="0" fontId="13" fillId="0" borderId="85" xfId="0" applyFont="1" applyBorder="1" applyAlignment="1">
      <alignment horizontal="center"/>
    </xf>
    <xf numFmtId="0" fontId="13" fillId="0" borderId="87" xfId="0" applyFont="1" applyBorder="1" applyAlignment="1">
      <alignment horizontal="center"/>
    </xf>
    <xf numFmtId="0" fontId="13" fillId="0" borderId="108" xfId="0" applyFont="1" applyBorder="1" applyAlignment="1">
      <alignment horizontal="center"/>
    </xf>
    <xf numFmtId="0" fontId="0" fillId="0" borderId="6" xfId="0" applyBorder="1"/>
    <xf numFmtId="0" fontId="0" fillId="0" borderId="80" xfId="0" applyBorder="1"/>
    <xf numFmtId="0" fontId="0" fillId="0" borderId="11" xfId="0" applyBorder="1"/>
    <xf numFmtId="0" fontId="8" fillId="0" borderId="109" xfId="0" applyFont="1" applyBorder="1" applyAlignment="1">
      <alignment horizontal="center"/>
    </xf>
    <xf numFmtId="0" fontId="70" fillId="0" borderId="5" xfId="0" applyFont="1" applyBorder="1" applyAlignment="1">
      <alignment horizontal="center"/>
    </xf>
    <xf numFmtId="0" fontId="71" fillId="0" borderId="8" xfId="0" applyFont="1" applyBorder="1" applyAlignment="1">
      <alignment horizontal="center"/>
    </xf>
    <xf numFmtId="0" fontId="7" fillId="0" borderId="110" xfId="0" applyFont="1" applyBorder="1" applyAlignment="1">
      <alignment horizontal="center"/>
    </xf>
    <xf numFmtId="0" fontId="7" fillId="0" borderId="111" xfId="0" applyFont="1" applyBorder="1" applyAlignment="1">
      <alignment horizontal="center"/>
    </xf>
    <xf numFmtId="0" fontId="0" fillId="0" borderId="7" xfId="0" applyBorder="1"/>
    <xf numFmtId="0" fontId="0" fillId="0" borderId="31" xfId="0" applyBorder="1"/>
    <xf numFmtId="0" fontId="0" fillId="0" borderId="112" xfId="0" applyBorder="1"/>
    <xf numFmtId="0" fontId="13" fillId="0" borderId="84" xfId="0" applyFont="1" applyBorder="1" applyAlignment="1">
      <alignment horizontal="center"/>
    </xf>
    <xf numFmtId="0" fontId="57" fillId="0" borderId="0" xfId="0" applyFont="1" applyAlignment="1">
      <alignment horizontal="center"/>
    </xf>
    <xf numFmtId="0" fontId="58" fillId="0" borderId="90" xfId="0" applyFont="1" applyBorder="1" applyAlignment="1">
      <alignment horizontal="center"/>
    </xf>
    <xf numFmtId="0" fontId="59" fillId="0" borderId="90" xfId="0" applyFont="1" applyBorder="1"/>
    <xf numFmtId="0" fontId="57" fillId="38" borderId="113" xfId="0" applyFont="1" applyFill="1" applyBorder="1" applyAlignment="1">
      <alignment horizontal="center" vertical="center"/>
    </xf>
    <xf numFmtId="0" fontId="58" fillId="0" borderId="114" xfId="0" applyFont="1" applyBorder="1" applyAlignment="1">
      <alignment horizontal="center"/>
    </xf>
    <xf numFmtId="0" fontId="59" fillId="0" borderId="115" xfId="0" applyFont="1" applyBorder="1" applyAlignment="1">
      <alignment horizontal="left" vertical="center"/>
    </xf>
    <xf numFmtId="0" fontId="67" fillId="31" borderId="94" xfId="0" applyFont="1" applyFill="1" applyBorder="1" applyAlignment="1">
      <alignment vertical="center"/>
    </xf>
    <xf numFmtId="0" fontId="6" fillId="31" borderId="94" xfId="0" applyFont="1" applyFill="1" applyBorder="1" applyAlignment="1">
      <alignment vertical="center"/>
    </xf>
    <xf numFmtId="0" fontId="6" fillId="31" borderId="116" xfId="0" applyFont="1" applyFill="1" applyBorder="1" applyAlignment="1">
      <alignment vertical="center"/>
    </xf>
    <xf numFmtId="0" fontId="67" fillId="31" borderId="94" xfId="0" applyFont="1" applyFill="1" applyBorder="1" applyAlignment="1">
      <alignment horizontal="left" vertical="center"/>
    </xf>
    <xf numFmtId="0" fontId="6" fillId="31" borderId="96" xfId="0" applyFont="1" applyFill="1" applyBorder="1" applyAlignment="1">
      <alignment vertical="center"/>
    </xf>
    <xf numFmtId="0" fontId="13" fillId="0" borderId="0" xfId="0" applyFont="1" applyAlignment="1">
      <alignment horizontal="center"/>
    </xf>
    <xf numFmtId="0" fontId="8" fillId="13" borderId="0" xfId="0" applyFont="1" applyFill="1" applyAlignment="1">
      <alignment horizontal="right" vertical="center"/>
    </xf>
    <xf numFmtId="0" fontId="8" fillId="13" borderId="0" xfId="0" applyFont="1" applyFill="1" applyAlignment="1">
      <alignment horizontal="center" vertical="center"/>
    </xf>
    <xf numFmtId="0" fontId="72" fillId="13" borderId="0" xfId="0" applyFont="1" applyFill="1" applyAlignment="1">
      <alignment horizontal="right" vertical="center"/>
    </xf>
    <xf numFmtId="0" fontId="72" fillId="13" borderId="0" xfId="0" applyFont="1" applyFill="1" applyAlignment="1">
      <alignment vertical="center"/>
    </xf>
    <xf numFmtId="0" fontId="58" fillId="0" borderId="0" xfId="0" applyFont="1" applyAlignment="1">
      <alignment horizontal="center"/>
    </xf>
    <xf numFmtId="0" fontId="59" fillId="0" borderId="0" xfId="0" applyFont="1"/>
    <xf numFmtId="0" fontId="6" fillId="13" borderId="0" xfId="0" applyFont="1" applyFill="1" applyAlignment="1">
      <alignment horizontal="center" vertical="center"/>
    </xf>
    <xf numFmtId="0" fontId="74" fillId="0" borderId="5" xfId="0" applyFont="1" applyBorder="1" applyAlignment="1">
      <alignment vertical="center"/>
    </xf>
    <xf numFmtId="0" fontId="6" fillId="0" borderId="5" xfId="0" applyFont="1" applyBorder="1" applyAlignment="1">
      <alignment horizontal="center" vertical="center"/>
    </xf>
    <xf numFmtId="1" fontId="13" fillId="11" borderId="119" xfId="0" applyNumberFormat="1" applyFont="1" applyFill="1" applyBorder="1" applyAlignment="1">
      <alignment horizontal="center" vertical="center" wrapText="1"/>
    </xf>
    <xf numFmtId="1" fontId="13" fillId="12" borderId="119" xfId="0" applyNumberFormat="1" applyFont="1" applyFill="1" applyBorder="1" applyAlignment="1">
      <alignment horizontal="center" vertical="center" wrapText="1"/>
    </xf>
    <xf numFmtId="1" fontId="13" fillId="40" borderId="119" xfId="0" applyNumberFormat="1" applyFont="1" applyFill="1" applyBorder="1" applyAlignment="1">
      <alignment horizontal="center" vertical="center" wrapText="1"/>
    </xf>
    <xf numFmtId="1" fontId="13" fillId="40" borderId="120" xfId="0" applyNumberFormat="1" applyFont="1" applyFill="1" applyBorder="1" applyAlignment="1">
      <alignment horizontal="center" vertical="center" wrapText="1"/>
    </xf>
    <xf numFmtId="1" fontId="13" fillId="11" borderId="123" xfId="0" applyNumberFormat="1" applyFont="1" applyFill="1" applyBorder="1" applyAlignment="1">
      <alignment horizontal="center" vertical="center" wrapText="1"/>
    </xf>
    <xf numFmtId="1" fontId="13" fillId="12" borderId="123" xfId="0" applyNumberFormat="1" applyFont="1" applyFill="1" applyBorder="1" applyAlignment="1">
      <alignment horizontal="center" vertical="center" wrapText="1"/>
    </xf>
    <xf numFmtId="1" fontId="13" fillId="40" borderId="123" xfId="0" applyNumberFormat="1" applyFont="1" applyFill="1" applyBorder="1" applyAlignment="1">
      <alignment horizontal="center" vertical="center" wrapText="1"/>
    </xf>
    <xf numFmtId="1" fontId="13" fillId="40" borderId="124" xfId="0" applyNumberFormat="1" applyFont="1" applyFill="1" applyBorder="1" applyAlignment="1">
      <alignment horizontal="center" vertical="center" wrapText="1"/>
    </xf>
    <xf numFmtId="3" fontId="8" fillId="31" borderId="85" xfId="0" applyNumberFormat="1" applyFont="1" applyFill="1" applyBorder="1" applyAlignment="1">
      <alignment horizontal="left" vertical="top"/>
    </xf>
    <xf numFmtId="3" fontId="8" fillId="31" borderId="5" xfId="0" applyNumberFormat="1" applyFont="1" applyFill="1" applyBorder="1" applyAlignment="1">
      <alignment horizontal="left" vertical="top"/>
    </xf>
    <xf numFmtId="0" fontId="6" fillId="31" borderId="5" xfId="0" applyFont="1" applyFill="1" applyBorder="1"/>
    <xf numFmtId="0" fontId="6" fillId="31" borderId="86" xfId="0" applyFont="1" applyFill="1" applyBorder="1"/>
    <xf numFmtId="0" fontId="6" fillId="31" borderId="125" xfId="0" applyFont="1" applyFill="1" applyBorder="1"/>
    <xf numFmtId="0" fontId="75" fillId="39" borderId="13" xfId="0" applyFont="1" applyFill="1" applyBorder="1" applyAlignment="1">
      <alignment horizontal="center" vertical="center" wrapText="1"/>
    </xf>
    <xf numFmtId="0" fontId="75" fillId="39" borderId="126" xfId="0" applyFont="1" applyFill="1" applyBorder="1" applyAlignment="1">
      <alignment horizontal="center" vertical="center" wrapText="1"/>
    </xf>
    <xf numFmtId="0" fontId="6" fillId="0" borderId="12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3" fontId="10" fillId="34" borderId="52" xfId="7" applyNumberFormat="1" applyFont="1" applyFill="1" applyBorder="1" applyAlignment="1" applyProtection="1">
      <alignment horizontal="left" vertical="top" indent="2"/>
      <protection locked="0"/>
    </xf>
    <xf numFmtId="0" fontId="6" fillId="13" borderId="9" xfId="0" applyFont="1" applyFill="1" applyBorder="1" applyAlignment="1">
      <alignment vertical="center"/>
    </xf>
    <xf numFmtId="0" fontId="60" fillId="31" borderId="86" xfId="0" applyFont="1" applyFill="1" applyBorder="1"/>
    <xf numFmtId="0" fontId="60" fillId="31" borderId="5" xfId="0" applyFont="1" applyFill="1" applyBorder="1"/>
    <xf numFmtId="0" fontId="60" fillId="31" borderId="125" xfId="0" applyFont="1" applyFill="1" applyBorder="1"/>
    <xf numFmtId="0" fontId="0" fillId="0" borderId="0" xfId="0" applyProtection="1">
      <protection locked="0"/>
    </xf>
    <xf numFmtId="0" fontId="13" fillId="0" borderId="0" xfId="0" applyFont="1" applyProtection="1">
      <protection locked="0"/>
    </xf>
    <xf numFmtId="0" fontId="76" fillId="0" borderId="0" xfId="0" applyFont="1" applyAlignment="1" applyProtection="1">
      <alignment vertical="center"/>
      <protection locked="0"/>
    </xf>
    <xf numFmtId="0" fontId="60" fillId="0" borderId="0" xfId="0" applyFont="1" applyProtection="1">
      <protection locked="0"/>
    </xf>
    <xf numFmtId="0" fontId="6" fillId="29" borderId="128" xfId="0" applyFont="1" applyFill="1" applyBorder="1" applyAlignment="1" applyProtection="1">
      <alignment vertical="center"/>
      <protection locked="0"/>
    </xf>
    <xf numFmtId="0" fontId="60" fillId="29" borderId="0" xfId="0" applyFont="1" applyFill="1" applyProtection="1">
      <protection locked="0"/>
    </xf>
    <xf numFmtId="0" fontId="70" fillId="13" borderId="129" xfId="0" applyFont="1" applyFill="1" applyBorder="1" applyAlignment="1" applyProtection="1">
      <alignment horizontal="right" vertical="center"/>
      <protection locked="0"/>
    </xf>
    <xf numFmtId="0" fontId="70" fillId="13" borderId="15" xfId="0" applyFont="1" applyFill="1" applyBorder="1" applyAlignment="1" applyProtection="1">
      <alignment horizontal="right" vertical="center"/>
      <protection locked="0"/>
    </xf>
    <xf numFmtId="0" fontId="6" fillId="13" borderId="15" xfId="0" applyFont="1" applyFill="1" applyBorder="1" applyAlignment="1" applyProtection="1">
      <alignment vertical="center"/>
      <protection locked="0"/>
    </xf>
    <xf numFmtId="0" fontId="70" fillId="13" borderId="84" xfId="0" applyFont="1" applyFill="1" applyBorder="1" applyAlignment="1" applyProtection="1">
      <alignment horizontal="center" vertical="center"/>
      <protection locked="0"/>
    </xf>
    <xf numFmtId="0" fontId="6" fillId="13" borderId="0" xfId="0" applyFont="1" applyFill="1" applyProtection="1">
      <protection locked="0"/>
    </xf>
    <xf numFmtId="0" fontId="78" fillId="13" borderId="0" xfId="0" applyFont="1" applyFill="1" applyAlignment="1" applyProtection="1">
      <alignment vertical="center"/>
      <protection locked="0"/>
    </xf>
    <xf numFmtId="0" fontId="79" fillId="13" borderId="0" xfId="0" applyFont="1" applyFill="1" applyAlignment="1" applyProtection="1">
      <alignment vertical="center"/>
      <protection locked="0"/>
    </xf>
    <xf numFmtId="0" fontId="8" fillId="13" borderId="0" xfId="0" applyFont="1" applyFill="1" applyAlignment="1" applyProtection="1">
      <alignment vertical="center"/>
      <protection locked="0"/>
    </xf>
    <xf numFmtId="0" fontId="8" fillId="13" borderId="17" xfId="0" applyFont="1" applyFill="1" applyBorder="1" applyAlignment="1" applyProtection="1">
      <alignment vertical="center"/>
      <protection locked="0"/>
    </xf>
    <xf numFmtId="0" fontId="6" fillId="13" borderId="84" xfId="0" applyFont="1" applyFill="1" applyBorder="1" applyAlignment="1" applyProtection="1">
      <alignment vertical="center"/>
      <protection locked="0"/>
    </xf>
    <xf numFmtId="0" fontId="6" fillId="13" borderId="0" xfId="0" applyFont="1" applyFill="1" applyAlignment="1" applyProtection="1">
      <alignment vertical="center"/>
      <protection locked="0"/>
    </xf>
    <xf numFmtId="0" fontId="6" fillId="13" borderId="17" xfId="0" applyFont="1" applyFill="1" applyBorder="1" applyAlignment="1" applyProtection="1">
      <alignment vertical="center"/>
      <protection locked="0"/>
    </xf>
    <xf numFmtId="0" fontId="70" fillId="0" borderId="109" xfId="0" applyFont="1" applyBorder="1" applyAlignment="1" applyProtection="1">
      <alignment horizontal="center" vertical="center"/>
      <protection locked="0"/>
    </xf>
    <xf numFmtId="49" fontId="80" fillId="13" borderId="0" xfId="0" applyNumberFormat="1" applyFont="1" applyFill="1" applyAlignment="1" applyProtection="1">
      <alignment horizontal="center" vertical="center"/>
      <protection locked="0"/>
    </xf>
    <xf numFmtId="0" fontId="70" fillId="0" borderId="8" xfId="0" applyFont="1" applyBorder="1" applyAlignment="1" applyProtection="1">
      <alignment vertical="center"/>
      <protection locked="0"/>
    </xf>
    <xf numFmtId="0" fontId="70" fillId="0" borderId="86" xfId="0" applyFont="1" applyBorder="1" applyAlignment="1" applyProtection="1">
      <alignment vertical="center"/>
      <protection locked="0"/>
    </xf>
    <xf numFmtId="0" fontId="81" fillId="13" borderId="0" xfId="0" applyFont="1" applyFill="1" applyAlignment="1" applyProtection="1">
      <alignment vertical="center"/>
      <protection locked="0"/>
    </xf>
    <xf numFmtId="0" fontId="80" fillId="13" borderId="0" xfId="0" applyFont="1" applyFill="1" applyAlignment="1" applyProtection="1">
      <alignment horizontal="left" vertical="center"/>
      <protection locked="0"/>
    </xf>
    <xf numFmtId="0" fontId="82" fillId="13" borderId="17" xfId="0" applyFont="1" applyFill="1" applyBorder="1" applyAlignment="1" applyProtection="1">
      <alignment vertical="center"/>
      <protection locked="0"/>
    </xf>
    <xf numFmtId="0" fontId="8" fillId="13" borderId="0" xfId="0" applyFont="1" applyFill="1" applyAlignment="1" applyProtection="1">
      <alignment vertical="top"/>
      <protection locked="0"/>
    </xf>
    <xf numFmtId="0" fontId="70" fillId="0" borderId="109" xfId="0" applyFont="1" applyBorder="1" applyAlignment="1" applyProtection="1">
      <alignment vertical="center"/>
      <protection locked="0"/>
    </xf>
    <xf numFmtId="0" fontId="80" fillId="0" borderId="5" xfId="0" applyFont="1" applyBorder="1" applyAlignment="1" applyProtection="1">
      <alignment horizontal="center" vertical="center" wrapText="1"/>
      <protection locked="0"/>
    </xf>
    <xf numFmtId="0" fontId="80" fillId="0" borderId="131" xfId="0" applyFont="1" applyBorder="1" applyAlignment="1" applyProtection="1">
      <alignment horizontal="center" vertical="center" wrapText="1"/>
      <protection locked="0"/>
    </xf>
    <xf numFmtId="0" fontId="8" fillId="13" borderId="132" xfId="0" applyFont="1" applyFill="1" applyBorder="1" applyAlignment="1" applyProtection="1">
      <alignment vertical="top"/>
      <protection locked="0"/>
    </xf>
    <xf numFmtId="0" fontId="8" fillId="13" borderId="133" xfId="0" applyFont="1" applyFill="1" applyBorder="1" applyAlignment="1" applyProtection="1">
      <alignment vertical="top"/>
      <protection locked="0"/>
    </xf>
    <xf numFmtId="0" fontId="8" fillId="31" borderId="5" xfId="0" applyFont="1" applyFill="1" applyBorder="1" applyAlignment="1" applyProtection="1">
      <alignment horizontal="right" vertical="top" wrapText="1"/>
      <protection locked="0"/>
    </xf>
    <xf numFmtId="0" fontId="8" fillId="31" borderId="125" xfId="0" applyFont="1" applyFill="1" applyBorder="1" applyAlignment="1" applyProtection="1">
      <alignment horizontal="right" vertical="top" wrapText="1"/>
      <protection locked="0"/>
    </xf>
    <xf numFmtId="0" fontId="6" fillId="13" borderId="134" xfId="0" applyFont="1" applyFill="1" applyBorder="1" applyAlignment="1" applyProtection="1">
      <alignment vertical="center"/>
      <protection locked="0"/>
    </xf>
    <xf numFmtId="0" fontId="6" fillId="13" borderId="128" xfId="0" applyFont="1" applyFill="1" applyBorder="1" applyAlignment="1" applyProtection="1">
      <alignment vertical="center"/>
      <protection locked="0"/>
    </xf>
    <xf numFmtId="0" fontId="6" fillId="13" borderId="135" xfId="0" applyFont="1" applyFill="1" applyBorder="1" applyAlignment="1" applyProtection="1">
      <alignment vertical="center"/>
      <protection locked="0"/>
    </xf>
    <xf numFmtId="0" fontId="6" fillId="13" borderId="136" xfId="0" applyFont="1" applyFill="1" applyBorder="1" applyAlignment="1" applyProtection="1">
      <alignment vertical="center"/>
      <protection locked="0"/>
    </xf>
    <xf numFmtId="0" fontId="83" fillId="13" borderId="109" xfId="0" applyFont="1" applyFill="1" applyBorder="1" applyAlignment="1" applyProtection="1">
      <alignment horizontal="center" vertical="top" wrapText="1"/>
      <protection locked="0"/>
    </xf>
    <xf numFmtId="0" fontId="84" fillId="13" borderId="8" xfId="0" applyFont="1" applyFill="1" applyBorder="1" applyAlignment="1" applyProtection="1">
      <alignment horizontal="center" vertical="top" wrapText="1"/>
      <protection locked="0"/>
    </xf>
    <xf numFmtId="0" fontId="83" fillId="13" borderId="87" xfId="0" applyFont="1" applyFill="1" applyBorder="1" applyAlignment="1" applyProtection="1">
      <alignment horizontal="center" vertical="top" wrapText="1"/>
      <protection locked="0"/>
    </xf>
    <xf numFmtId="0" fontId="84" fillId="13" borderId="87" xfId="0" applyFont="1" applyFill="1" applyBorder="1" applyAlignment="1" applyProtection="1">
      <alignment vertical="top" wrapText="1"/>
      <protection locked="0"/>
    </xf>
    <xf numFmtId="0" fontId="85" fillId="13" borderId="137" xfId="0" applyFont="1" applyFill="1" applyBorder="1" applyProtection="1">
      <protection locked="0"/>
    </xf>
    <xf numFmtId="0" fontId="84" fillId="42" borderId="138" xfId="0" applyFont="1" applyFill="1" applyBorder="1" applyAlignment="1" applyProtection="1">
      <alignment horizontal="left" vertical="top" wrapText="1"/>
      <protection locked="0"/>
    </xf>
    <xf numFmtId="0" fontId="84" fillId="42" borderId="139" xfId="0" applyFont="1" applyFill="1" applyBorder="1" applyAlignment="1" applyProtection="1">
      <alignment horizontal="center" vertical="center"/>
      <protection locked="0"/>
    </xf>
    <xf numFmtId="0" fontId="79" fillId="42" borderId="9" xfId="0" applyFont="1" applyFill="1" applyBorder="1" applyAlignment="1" applyProtection="1">
      <alignment horizontal="right" vertical="top" wrapText="1"/>
      <protection locked="0"/>
    </xf>
    <xf numFmtId="0" fontId="8" fillId="31" borderId="9" xfId="0" applyFont="1" applyFill="1" applyBorder="1" applyAlignment="1">
      <alignment vertical="top" wrapText="1"/>
    </xf>
    <xf numFmtId="0" fontId="8" fillId="31" borderId="9" xfId="0" applyFont="1" applyFill="1" applyBorder="1" applyAlignment="1" applyProtection="1">
      <alignment vertical="top" wrapText="1"/>
      <protection locked="0"/>
    </xf>
    <xf numFmtId="0" fontId="8" fillId="31" borderId="140" xfId="0" applyFont="1" applyFill="1" applyBorder="1" applyProtection="1">
      <protection locked="0"/>
    </xf>
    <xf numFmtId="0" fontId="84" fillId="42" borderId="141" xfId="0" applyFont="1" applyFill="1" applyBorder="1" applyAlignment="1" applyProtection="1">
      <alignment horizontal="left" vertical="top" wrapText="1"/>
      <protection locked="0"/>
    </xf>
    <xf numFmtId="0" fontId="84" fillId="42" borderId="142" xfId="0" applyFont="1" applyFill="1" applyBorder="1" applyAlignment="1" applyProtection="1">
      <alignment horizontal="center" vertical="center"/>
      <protection locked="0"/>
    </xf>
    <xf numFmtId="0" fontId="79" fillId="42" borderId="0" xfId="0" applyFont="1" applyFill="1" applyAlignment="1" applyProtection="1">
      <alignment horizontal="right" vertical="top" wrapText="1"/>
      <protection locked="0"/>
    </xf>
    <xf numFmtId="0" fontId="84" fillId="13" borderId="8" xfId="0" applyFont="1" applyFill="1" applyBorder="1" applyAlignment="1" applyProtection="1">
      <alignment horizontal="center" vertical="center"/>
      <protection locked="0"/>
    </xf>
    <xf numFmtId="0" fontId="84" fillId="13" borderId="87" xfId="0" applyFont="1" applyFill="1" applyBorder="1" applyAlignment="1" applyProtection="1">
      <alignment horizontal="center" vertical="top" wrapText="1"/>
      <protection locked="0"/>
    </xf>
    <xf numFmtId="0" fontId="84" fillId="42" borderId="141" xfId="0" applyFont="1" applyFill="1" applyBorder="1" applyAlignment="1" applyProtection="1">
      <alignment horizontal="left"/>
      <protection locked="0"/>
    </xf>
    <xf numFmtId="0" fontId="84" fillId="42" borderId="133" xfId="0" applyFont="1" applyFill="1" applyBorder="1" applyAlignment="1" applyProtection="1">
      <alignment horizontal="center" vertical="center"/>
      <protection locked="0"/>
    </xf>
    <xf numFmtId="0" fontId="36" fillId="43" borderId="0" xfId="2" applyNumberFormat="1" applyFont="1" applyFill="1" applyAlignment="1" applyProtection="1">
      <alignment horizontal="right"/>
      <protection locked="0"/>
    </xf>
    <xf numFmtId="0" fontId="86" fillId="44" borderId="2" xfId="2" applyNumberFormat="1" applyFont="1" applyFill="1" applyBorder="1" applyAlignment="1" applyProtection="1">
      <alignment horizontal="center" vertical="top" wrapText="1"/>
      <protection locked="0"/>
    </xf>
    <xf numFmtId="0" fontId="87" fillId="42" borderId="141" xfId="0" applyFont="1" applyFill="1" applyBorder="1" applyAlignment="1" applyProtection="1">
      <alignment horizontal="left"/>
      <protection locked="0"/>
    </xf>
    <xf numFmtId="0" fontId="11" fillId="44" borderId="69" xfId="2" applyNumberFormat="1" applyFont="1" applyFill="1" applyBorder="1" applyAlignment="1" applyProtection="1">
      <alignment vertical="center"/>
      <protection locked="0"/>
    </xf>
    <xf numFmtId="0" fontId="79" fillId="13" borderId="130" xfId="0" applyFont="1" applyFill="1" applyBorder="1" applyAlignment="1" applyProtection="1">
      <alignment horizontal="center" vertical="center" wrapText="1"/>
      <protection locked="0"/>
    </xf>
    <xf numFmtId="0" fontId="83" fillId="13" borderId="143" xfId="0" applyFont="1" applyFill="1" applyBorder="1" applyAlignment="1" applyProtection="1">
      <alignment horizontal="center" vertical="center" wrapText="1"/>
      <protection locked="0"/>
    </xf>
    <xf numFmtId="0" fontId="36" fillId="44" borderId="79" xfId="2" applyNumberFormat="1" applyFont="1" applyFill="1" applyBorder="1" applyAlignment="1" applyProtection="1">
      <alignment horizontal="right" vertical="center" wrapText="1"/>
      <protection locked="0"/>
    </xf>
    <xf numFmtId="0" fontId="8" fillId="0" borderId="123" xfId="0" applyFont="1" applyBorder="1" applyAlignment="1" applyProtection="1">
      <alignment vertical="center"/>
      <protection locked="0"/>
    </xf>
    <xf numFmtId="0" fontId="79" fillId="42" borderId="108" xfId="0" applyFont="1" applyFill="1" applyBorder="1" applyAlignment="1" applyProtection="1">
      <alignment horizontal="right" vertical="top" wrapText="1"/>
      <protection locked="0"/>
    </xf>
    <xf numFmtId="0" fontId="84" fillId="42" borderId="144" xfId="0" applyFont="1" applyFill="1" applyBorder="1" applyAlignment="1" applyProtection="1">
      <alignment horizontal="left" vertical="top" wrapText="1"/>
      <protection locked="0"/>
    </xf>
    <xf numFmtId="0" fontId="79" fillId="42" borderId="142" xfId="0" applyFont="1" applyFill="1" applyBorder="1" applyAlignment="1" applyProtection="1">
      <alignment horizontal="right" vertical="top" wrapText="1"/>
      <protection locked="0"/>
    </xf>
    <xf numFmtId="164" fontId="2" fillId="2" borderId="4" xfId="0" applyNumberFormat="1" applyFont="1" applyFill="1" applyBorder="1"/>
    <xf numFmtId="172" fontId="2" fillId="2" borderId="4" xfId="0" applyNumberFormat="1" applyFont="1" applyFill="1" applyBorder="1" applyAlignment="1">
      <alignment horizontal="center"/>
    </xf>
    <xf numFmtId="164" fontId="2" fillId="2" borderId="4" xfId="0" applyNumberFormat="1" applyFont="1" applyFill="1" applyBorder="1" applyAlignment="1">
      <alignment horizontal="left"/>
    </xf>
    <xf numFmtId="3" fontId="11" fillId="6" borderId="4" xfId="0" applyNumberFormat="1" applyFont="1" applyFill="1" applyBorder="1" applyAlignment="1" applyProtection="1">
      <alignment horizontal="right"/>
      <protection locked="0"/>
    </xf>
    <xf numFmtId="0" fontId="11" fillId="22" borderId="0" xfId="2" applyNumberFormat="1" applyFont="1" applyFill="1" applyAlignment="1">
      <alignment vertical="center"/>
    </xf>
    <xf numFmtId="0" fontId="30" fillId="16" borderId="34" xfId="2" applyNumberFormat="1" applyFont="1" applyFill="1" applyBorder="1" applyAlignment="1">
      <alignment horizontal="right" vertical="center"/>
    </xf>
    <xf numFmtId="0" fontId="30" fillId="16" borderId="20" xfId="2" applyNumberFormat="1" applyFont="1" applyFill="1" applyBorder="1" applyAlignment="1">
      <alignment horizontal="right" vertical="center"/>
    </xf>
    <xf numFmtId="0" fontId="11" fillId="16" borderId="20" xfId="2" applyNumberFormat="1" applyFont="1" applyFill="1" applyBorder="1" applyAlignment="1">
      <alignment vertical="center"/>
    </xf>
    <xf numFmtId="0" fontId="31" fillId="16" borderId="20" xfId="2" applyNumberFormat="1" applyFont="1" applyFill="1" applyBorder="1" applyAlignment="1">
      <alignment vertical="center"/>
    </xf>
    <xf numFmtId="0" fontId="11" fillId="16" borderId="21" xfId="2" applyNumberFormat="1" applyFont="1" applyFill="1" applyBorder="1" applyAlignment="1">
      <alignment vertical="center"/>
    </xf>
    <xf numFmtId="0" fontId="11" fillId="16" borderId="42" xfId="2" applyNumberFormat="1" applyFont="1" applyFill="1" applyBorder="1" applyAlignment="1">
      <alignment vertical="center"/>
    </xf>
    <xf numFmtId="0" fontId="11" fillId="16" borderId="0" xfId="2" applyNumberFormat="1" applyFont="1" applyFill="1" applyAlignment="1">
      <alignment vertical="center"/>
    </xf>
    <xf numFmtId="0" fontId="11" fillId="16" borderId="22" xfId="2" applyNumberFormat="1" applyFont="1" applyFill="1" applyBorder="1" applyAlignment="1">
      <alignment vertical="center"/>
    </xf>
    <xf numFmtId="0" fontId="37" fillId="0" borderId="23" xfId="2" applyNumberFormat="1" applyFont="1" applyBorder="1" applyAlignment="1">
      <alignment vertical="center"/>
    </xf>
    <xf numFmtId="172" fontId="88" fillId="0" borderId="145" xfId="2" applyNumberFormat="1" applyFont="1" applyBorder="1" applyAlignment="1">
      <alignment horizontal="center" vertical="center"/>
    </xf>
    <xf numFmtId="0" fontId="88" fillId="16" borderId="0" xfId="2" applyNumberFormat="1" applyFont="1" applyFill="1" applyAlignment="1">
      <alignment horizontal="left" vertical="center"/>
    </xf>
    <xf numFmtId="0" fontId="34" fillId="16" borderId="0" xfId="2" applyNumberFormat="1" applyFont="1" applyFill="1" applyAlignment="1">
      <alignment vertical="center"/>
    </xf>
    <xf numFmtId="0" fontId="34" fillId="16" borderId="22" xfId="2" applyNumberFormat="1" applyFont="1" applyFill="1" applyBorder="1" applyAlignment="1">
      <alignment vertical="center"/>
    </xf>
    <xf numFmtId="49" fontId="35" fillId="16" borderId="0" xfId="2" applyNumberFormat="1" applyFont="1" applyFill="1" applyAlignment="1">
      <alignment vertical="top"/>
    </xf>
    <xf numFmtId="0" fontId="30" fillId="0" borderId="43" xfId="2" applyNumberFormat="1" applyFont="1" applyBorder="1" applyAlignment="1">
      <alignment horizontal="center" vertical="center"/>
    </xf>
    <xf numFmtId="0" fontId="30" fillId="0" borderId="44" xfId="2" applyNumberFormat="1" applyFont="1" applyBorder="1" applyAlignment="1">
      <alignment horizontal="center" vertical="center"/>
    </xf>
    <xf numFmtId="0" fontId="36" fillId="0" borderId="23" xfId="2" applyNumberFormat="1" applyFont="1" applyBorder="1" applyAlignment="1">
      <alignment horizontal="left"/>
    </xf>
    <xf numFmtId="0" fontId="36" fillId="0" borderId="111" xfId="2" applyNumberFormat="1" applyFont="1" applyBorder="1" applyAlignment="1">
      <alignment horizontal="center"/>
    </xf>
    <xf numFmtId="1" fontId="37" fillId="17" borderId="46" xfId="3" applyNumberFormat="1" applyFont="1" applyFill="1" applyBorder="1" applyAlignment="1">
      <alignment horizontal="center" vertical="center" wrapText="1"/>
    </xf>
    <xf numFmtId="0" fontId="38" fillId="0" borderId="146" xfId="2" applyNumberFormat="1" applyFont="1" applyBorder="1" applyAlignment="1">
      <alignment vertical="top" wrapText="1"/>
    </xf>
    <xf numFmtId="0" fontId="38" fillId="0" borderId="48" xfId="2" applyNumberFormat="1" applyFont="1" applyBorder="1" applyAlignment="1">
      <alignment horizontal="center" vertical="top" wrapText="1"/>
    </xf>
    <xf numFmtId="1" fontId="37" fillId="17" borderId="49" xfId="3" applyNumberFormat="1" applyFont="1" applyFill="1" applyBorder="1" applyAlignment="1">
      <alignment horizontal="center" vertical="center" wrapText="1"/>
    </xf>
    <xf numFmtId="1" fontId="37" fillId="23" borderId="49" xfId="3" applyNumberFormat="1" applyFont="1" applyFill="1" applyBorder="1" applyAlignment="1">
      <alignment horizontal="center" vertical="center" wrapText="1"/>
    </xf>
    <xf numFmtId="1" fontId="37" fillId="21" borderId="49" xfId="1" applyNumberFormat="1" applyFont="1" applyFill="1" applyBorder="1" applyAlignment="1">
      <alignment horizontal="center" vertical="center" wrapText="1"/>
    </xf>
    <xf numFmtId="1" fontId="37" fillId="21" borderId="50" xfId="1" applyNumberFormat="1" applyFont="1" applyFill="1" applyBorder="1" applyAlignment="1">
      <alignment horizontal="center" vertical="center" wrapText="1"/>
    </xf>
    <xf numFmtId="0" fontId="40" fillId="22" borderId="0" xfId="2" applyNumberFormat="1" applyFont="1" applyFill="1" applyAlignment="1">
      <alignment vertical="center"/>
    </xf>
    <xf numFmtId="0" fontId="41" fillId="0" borderId="23" xfId="2" applyNumberFormat="1" applyFont="1" applyBorder="1" applyAlignment="1">
      <alignment horizontal="right" vertical="center" wrapText="1"/>
    </xf>
    <xf numFmtId="0" fontId="42" fillId="0" borderId="11" xfId="2" applyNumberFormat="1" applyFont="1" applyBorder="1" applyAlignment="1">
      <alignment horizontal="center" vertical="center" wrapText="1"/>
    </xf>
    <xf numFmtId="171" fontId="42" fillId="0" borderId="11" xfId="2" applyNumberFormat="1" applyFont="1" applyBorder="1" applyAlignment="1">
      <alignment horizontal="right" vertical="center" wrapText="1"/>
    </xf>
    <xf numFmtId="171" fontId="42" fillId="0" borderId="47" xfId="2" applyNumberFormat="1" applyFont="1" applyBorder="1" applyAlignment="1">
      <alignment horizontal="right" vertical="center" wrapText="1"/>
    </xf>
    <xf numFmtId="0" fontId="42" fillId="0" borderId="24" xfId="2" applyNumberFormat="1" applyFont="1" applyBorder="1" applyAlignment="1">
      <alignment horizontal="left" vertical="center" wrapText="1"/>
    </xf>
    <xf numFmtId="0" fontId="21" fillId="34" borderId="6" xfId="2" applyNumberFormat="1" applyFont="1" applyFill="1" applyBorder="1" applyAlignment="1" applyProtection="1">
      <alignment vertical="center" wrapText="1"/>
      <protection locked="0"/>
    </xf>
    <xf numFmtId="0" fontId="21" fillId="0" borderId="6" xfId="2" applyNumberFormat="1" applyFont="1" applyBorder="1" applyAlignment="1">
      <alignment vertical="center" wrapText="1"/>
    </xf>
    <xf numFmtId="0" fontId="21" fillId="0" borderId="147" xfId="2" applyNumberFormat="1" applyFont="1" applyBorder="1" applyAlignment="1">
      <alignment vertical="center" wrapText="1"/>
    </xf>
    <xf numFmtId="0" fontId="42" fillId="0" borderId="148" xfId="2" applyNumberFormat="1" applyFont="1" applyBorder="1" applyAlignment="1">
      <alignment horizontal="left" vertical="center" wrapText="1"/>
    </xf>
    <xf numFmtId="0" fontId="21" fillId="34" borderId="11" xfId="2" applyNumberFormat="1" applyFont="1" applyFill="1" applyBorder="1" applyAlignment="1" applyProtection="1">
      <alignment vertical="center" wrapText="1"/>
      <protection locked="0"/>
    </xf>
    <xf numFmtId="0" fontId="21" fillId="0" borderId="11" xfId="2" applyNumberFormat="1" applyFont="1" applyBorder="1" applyAlignment="1">
      <alignment vertical="center" wrapText="1"/>
    </xf>
    <xf numFmtId="0" fontId="42" fillId="0" borderId="145" xfId="2" applyNumberFormat="1" applyFont="1" applyBorder="1" applyAlignment="1">
      <alignment horizontal="center" vertical="center" wrapText="1"/>
    </xf>
    <xf numFmtId="171" fontId="42" fillId="0" borderId="149" xfId="2" applyNumberFormat="1" applyFont="1" applyBorder="1" applyAlignment="1">
      <alignment horizontal="right" vertical="center" wrapText="1"/>
    </xf>
    <xf numFmtId="0" fontId="42" fillId="0" borderId="146" xfId="2" applyNumberFormat="1" applyFont="1" applyBorder="1" applyAlignment="1">
      <alignment horizontal="left" vertical="center"/>
    </xf>
    <xf numFmtId="0" fontId="42" fillId="0" borderId="48" xfId="2" applyNumberFormat="1" applyFont="1" applyBorder="1" applyAlignment="1">
      <alignment horizontal="center" vertical="center"/>
    </xf>
    <xf numFmtId="171" fontId="42" fillId="0" borderId="25" xfId="2" applyNumberFormat="1" applyFont="1" applyBorder="1" applyAlignment="1">
      <alignment horizontal="right" vertical="center" wrapText="1"/>
    </xf>
    <xf numFmtId="0" fontId="40" fillId="22" borderId="42" xfId="2" applyNumberFormat="1" applyFont="1" applyFill="1" applyBorder="1" applyAlignment="1">
      <alignment vertical="center"/>
    </xf>
    <xf numFmtId="0" fontId="39" fillId="0" borderId="52" xfId="2" applyNumberFormat="1" applyFont="1" applyBorder="1"/>
    <xf numFmtId="0" fontId="39" fillId="0" borderId="150" xfId="2" applyNumberFormat="1" applyFont="1" applyBorder="1"/>
    <xf numFmtId="171" fontId="11" fillId="0" borderId="150" xfId="2" applyNumberFormat="1" applyFont="1" applyBorder="1"/>
    <xf numFmtId="171" fontId="10" fillId="0" borderId="150" xfId="2" applyNumberFormat="1" applyFont="1" applyBorder="1" applyAlignment="1">
      <alignment horizontal="left" vertical="top" wrapText="1"/>
    </xf>
    <xf numFmtId="171" fontId="11" fillId="0" borderId="150" xfId="2" applyNumberFormat="1" applyFont="1" applyBorder="1" applyAlignment="1">
      <alignment vertical="top" wrapText="1"/>
    </xf>
    <xf numFmtId="171" fontId="11" fillId="0" borderId="53" xfId="2" applyNumberFormat="1" applyFont="1" applyBorder="1" applyAlignment="1">
      <alignment vertical="top" wrapText="1"/>
    </xf>
    <xf numFmtId="171" fontId="42" fillId="0" borderId="145" xfId="2" applyNumberFormat="1" applyFont="1" applyBorder="1" applyAlignment="1">
      <alignment horizontal="right" vertical="center" wrapText="1"/>
    </xf>
    <xf numFmtId="0" fontId="43" fillId="0" borderId="42" xfId="2" applyNumberFormat="1" applyFont="1" applyBorder="1" applyAlignment="1">
      <alignment vertical="top" wrapText="1"/>
    </xf>
    <xf numFmtId="0" fontId="10" fillId="0" borderId="0" xfId="2" applyNumberFormat="1" applyFont="1" applyAlignment="1">
      <alignment vertical="top" wrapText="1"/>
    </xf>
    <xf numFmtId="171" fontId="10" fillId="0" borderId="0" xfId="2" applyNumberFormat="1" applyFont="1"/>
    <xf numFmtId="171" fontId="10" fillId="0" borderId="22" xfId="2" applyNumberFormat="1" applyFont="1" applyBorder="1"/>
    <xf numFmtId="0" fontId="44" fillId="0" borderId="52" xfId="2" applyNumberFormat="1" applyFont="1" applyBorder="1"/>
    <xf numFmtId="0" fontId="11" fillId="0" borderId="53" xfId="2" applyNumberFormat="1" applyFont="1" applyBorder="1"/>
    <xf numFmtId="0" fontId="11" fillId="0" borderId="52" xfId="2" applyNumberFormat="1" applyFont="1" applyBorder="1"/>
    <xf numFmtId="0" fontId="11" fillId="0" borderId="150" xfId="2" applyNumberFormat="1" applyFont="1" applyBorder="1"/>
    <xf numFmtId="0" fontId="44" fillId="0" borderId="55" xfId="2" applyNumberFormat="1" applyFont="1" applyBorder="1"/>
    <xf numFmtId="0" fontId="11" fillId="0" borderId="56" xfId="2" applyNumberFormat="1" applyFont="1" applyBorder="1"/>
    <xf numFmtId="0" fontId="11" fillId="0" borderId="55" xfId="2" applyNumberFormat="1" applyFont="1" applyBorder="1"/>
    <xf numFmtId="0" fontId="11" fillId="0" borderId="57" xfId="2" applyNumberFormat="1" applyFont="1" applyBorder="1"/>
    <xf numFmtId="0" fontId="45" fillId="17" borderId="58" xfId="2" applyNumberFormat="1" applyFont="1" applyFill="1" applyBorder="1"/>
    <xf numFmtId="0" fontId="45" fillId="17" borderId="59" xfId="2" applyNumberFormat="1" applyFont="1" applyFill="1" applyBorder="1"/>
    <xf numFmtId="0" fontId="45" fillId="17" borderId="60" xfId="2" applyNumberFormat="1" applyFont="1" applyFill="1" applyBorder="1"/>
    <xf numFmtId="0" fontId="45" fillId="17" borderId="61" xfId="2" applyNumberFormat="1" applyFont="1" applyFill="1" applyBorder="1"/>
    <xf numFmtId="0" fontId="45" fillId="17" borderId="0" xfId="2" applyNumberFormat="1" applyFont="1" applyFill="1"/>
    <xf numFmtId="0" fontId="45" fillId="17" borderId="62" xfId="2" applyNumberFormat="1" applyFont="1" applyFill="1" applyBorder="1"/>
    <xf numFmtId="0" fontId="0" fillId="17" borderId="61" xfId="2" applyNumberFormat="1" applyFont="1" applyFill="1" applyBorder="1"/>
    <xf numFmtId="0" fontId="0" fillId="17" borderId="0" xfId="2" applyNumberFormat="1" applyFont="1" applyFill="1"/>
    <xf numFmtId="0" fontId="0" fillId="17" borderId="62" xfId="2" applyNumberFormat="1" applyFont="1" applyFill="1" applyBorder="1"/>
    <xf numFmtId="49" fontId="88" fillId="0" borderId="145" xfId="2" applyNumberFormat="1" applyFont="1" applyBorder="1" applyAlignment="1">
      <alignment horizontal="center" vertical="center"/>
    </xf>
    <xf numFmtId="0" fontId="88" fillId="17" borderId="0" xfId="2" applyNumberFormat="1" applyFont="1" applyFill="1" applyAlignment="1">
      <alignment horizontal="left" vertical="center"/>
    </xf>
    <xf numFmtId="1" fontId="37" fillId="21" borderId="40" xfId="1" applyNumberFormat="1" applyFont="1" applyFill="1" applyBorder="1" applyAlignment="1">
      <alignment horizontal="center" vertical="center" wrapText="1"/>
    </xf>
    <xf numFmtId="1" fontId="37" fillId="21" borderId="41" xfId="1" applyNumberFormat="1" applyFont="1" applyFill="1" applyBorder="1" applyAlignment="1">
      <alignment horizontal="center" vertical="center" wrapText="1"/>
    </xf>
    <xf numFmtId="0" fontId="0" fillId="17" borderId="61" xfId="2" applyNumberFormat="1" applyFont="1" applyFill="1" applyBorder="1" applyAlignment="1">
      <alignment vertical="center"/>
    </xf>
    <xf numFmtId="0" fontId="16" fillId="17" borderId="0" xfId="2" applyNumberFormat="1" applyFont="1" applyFill="1" applyAlignment="1">
      <alignment vertical="center"/>
    </xf>
    <xf numFmtId="0" fontId="0" fillId="17" borderId="0" xfId="2" applyNumberFormat="1" applyFont="1" applyFill="1" applyAlignment="1">
      <alignment vertical="center"/>
    </xf>
    <xf numFmtId="0" fontId="0" fillId="17" borderId="62" xfId="2" applyNumberFormat="1" applyFont="1" applyFill="1" applyBorder="1" applyAlignment="1">
      <alignment vertical="center"/>
    </xf>
    <xf numFmtId="0" fontId="0" fillId="17" borderId="110" xfId="2" applyNumberFormat="1" applyFont="1" applyFill="1" applyBorder="1" applyAlignment="1">
      <alignment vertical="center"/>
    </xf>
    <xf numFmtId="0" fontId="0" fillId="17" borderId="150" xfId="2" applyNumberFormat="1" applyFont="1" applyFill="1" applyBorder="1" applyAlignment="1">
      <alignment vertical="center"/>
    </xf>
    <xf numFmtId="0" fontId="0" fillId="17" borderId="150" xfId="2" applyNumberFormat="1" applyFont="1" applyFill="1" applyBorder="1"/>
    <xf numFmtId="0" fontId="0" fillId="17" borderId="111" xfId="2" applyNumberFormat="1" applyFont="1" applyFill="1" applyBorder="1"/>
    <xf numFmtId="171" fontId="0" fillId="16" borderId="145" xfId="2" applyNumberFormat="1" applyFont="1" applyFill="1" applyBorder="1" applyAlignment="1">
      <alignment horizontal="right" vertical="center"/>
    </xf>
    <xf numFmtId="0" fontId="29" fillId="17" borderId="110" xfId="2" applyNumberFormat="1" applyFont="1" applyFill="1" applyBorder="1" applyAlignment="1">
      <alignment vertical="center"/>
    </xf>
    <xf numFmtId="0" fontId="29" fillId="17" borderId="150" xfId="2" applyNumberFormat="1" applyFont="1" applyFill="1" applyBorder="1" applyAlignment="1">
      <alignment vertical="center"/>
    </xf>
    <xf numFmtId="0" fontId="29" fillId="17" borderId="150" xfId="2" applyNumberFormat="1" applyFont="1" applyFill="1" applyBorder="1"/>
    <xf numFmtId="0" fontId="29" fillId="17" borderId="111" xfId="2" applyNumberFormat="1" applyFont="1" applyFill="1" applyBorder="1"/>
    <xf numFmtId="171" fontId="29" fillId="16" borderId="145" xfId="2" applyNumberFormat="1" applyFont="1" applyFill="1" applyBorder="1" applyAlignment="1">
      <alignment horizontal="right" vertical="center"/>
    </xf>
    <xf numFmtId="171" fontId="0" fillId="0" borderId="145" xfId="2" applyNumberFormat="1" applyFont="1" applyBorder="1" applyAlignment="1">
      <alignment horizontal="right" vertical="center"/>
    </xf>
    <xf numFmtId="171" fontId="29" fillId="0" borderId="145" xfId="2" applyNumberFormat="1" applyFont="1" applyBorder="1" applyAlignment="1">
      <alignment horizontal="right" vertical="center"/>
    </xf>
    <xf numFmtId="0" fontId="0" fillId="17" borderId="63" xfId="2" applyNumberFormat="1" applyFont="1" applyFill="1" applyBorder="1"/>
    <xf numFmtId="0" fontId="0" fillId="17" borderId="64" xfId="2" applyNumberFormat="1" applyFont="1" applyFill="1" applyBorder="1"/>
    <xf numFmtId="0" fontId="0" fillId="17" borderId="65" xfId="2" applyNumberFormat="1" applyFont="1" applyFill="1" applyBorder="1"/>
    <xf numFmtId="170" fontId="28" fillId="18" borderId="36" xfId="7" applyNumberFormat="1" applyFont="1" applyFill="1" applyBorder="1" applyAlignment="1">
      <alignment horizontal="left" vertical="center"/>
    </xf>
    <xf numFmtId="170" fontId="28" fillId="18" borderId="40" xfId="7" applyNumberFormat="1" applyFont="1" applyFill="1" applyBorder="1" applyAlignment="1">
      <alignment horizontal="left" vertical="center"/>
    </xf>
    <xf numFmtId="170" fontId="56" fillId="18" borderId="40" xfId="7" applyNumberFormat="1" applyFont="1" applyFill="1" applyBorder="1" applyAlignment="1">
      <alignment horizontal="right" vertical="center"/>
    </xf>
    <xf numFmtId="170" fontId="56" fillId="18" borderId="41" xfId="7" applyNumberFormat="1" applyFont="1" applyFill="1" applyBorder="1" applyAlignment="1">
      <alignment horizontal="right" vertical="center"/>
    </xf>
    <xf numFmtId="3" fontId="10" fillId="0" borderId="36" xfId="0" applyNumberFormat="1" applyFont="1" applyBorder="1" applyAlignment="1">
      <alignment horizontal="left" vertical="center"/>
    </xf>
    <xf numFmtId="170" fontId="2" fillId="0" borderId="40" xfId="0" applyNumberFormat="1" applyFont="1" applyBorder="1" applyAlignment="1">
      <alignment horizontal="right" vertical="center"/>
    </xf>
    <xf numFmtId="170" fontId="2" fillId="0" borderId="41" xfId="0" applyNumberFormat="1" applyFont="1" applyBorder="1" applyAlignment="1">
      <alignment horizontal="right" vertical="center"/>
    </xf>
    <xf numFmtId="3" fontId="10" fillId="0" borderId="23" xfId="0" applyNumberFormat="1" applyFont="1" applyBorder="1" applyAlignment="1">
      <alignment horizontal="left"/>
    </xf>
    <xf numFmtId="170" fontId="2" fillId="0" borderId="7" xfId="0" applyNumberFormat="1" applyFont="1" applyBorder="1" applyAlignment="1">
      <alignment horizontal="right"/>
    </xf>
    <xf numFmtId="170" fontId="2" fillId="0" borderId="32" xfId="0" applyNumberFormat="1" applyFont="1" applyBorder="1" applyAlignment="1">
      <alignment horizontal="right"/>
    </xf>
    <xf numFmtId="0" fontId="11" fillId="0" borderId="23" xfId="2" applyNumberFormat="1" applyFont="1" applyBorder="1" applyAlignment="1">
      <alignment horizontal="left"/>
    </xf>
    <xf numFmtId="170" fontId="2" fillId="0" borderId="4" xfId="0" applyNumberFormat="1" applyFont="1" applyBorder="1"/>
    <xf numFmtId="170" fontId="2" fillId="0" borderId="51" xfId="0" applyNumberFormat="1" applyFont="1" applyBorder="1"/>
    <xf numFmtId="0" fontId="0" fillId="0" borderId="145" xfId="0" applyBorder="1"/>
    <xf numFmtId="172" fontId="29" fillId="47" borderId="1" xfId="0" applyNumberFormat="1" applyFont="1" applyFill="1" applyBorder="1" applyAlignment="1">
      <alignment horizontal="left" vertical="center" wrapText="1"/>
    </xf>
    <xf numFmtId="164" fontId="29" fillId="47" borderId="1" xfId="0" applyNumberFormat="1" applyFont="1" applyFill="1" applyBorder="1" applyAlignment="1">
      <alignment vertical="center"/>
    </xf>
    <xf numFmtId="164" fontId="29" fillId="47" borderId="2" xfId="0" applyNumberFormat="1" applyFont="1" applyFill="1" applyBorder="1" applyAlignment="1">
      <alignment vertical="center"/>
    </xf>
    <xf numFmtId="164" fontId="29" fillId="47" borderId="3" xfId="0" applyNumberFormat="1" applyFont="1" applyFill="1" applyBorder="1" applyAlignment="1">
      <alignment vertical="center"/>
    </xf>
    <xf numFmtId="0" fontId="2" fillId="2" borderId="4" xfId="0" applyFont="1" applyFill="1" applyBorder="1" applyAlignment="1">
      <alignment horizontal="left" vertical="center" indent="2"/>
    </xf>
    <xf numFmtId="0" fontId="2" fillId="2" borderId="4" xfId="0" applyFont="1" applyFill="1" applyBorder="1" applyAlignment="1">
      <alignment horizontal="left" vertical="center"/>
    </xf>
    <xf numFmtId="38" fontId="2" fillId="6" borderId="4" xfId="0" applyNumberFormat="1" applyFont="1" applyFill="1" applyBorder="1" applyAlignment="1" applyProtection="1">
      <alignment vertical="center"/>
      <protection locked="0"/>
    </xf>
    <xf numFmtId="0" fontId="2" fillId="2" borderId="1" xfId="0" applyFont="1" applyFill="1" applyBorder="1" applyAlignment="1">
      <alignment horizontal="left" vertical="center" indent="2"/>
    </xf>
    <xf numFmtId="0" fontId="2" fillId="2" borderId="3" xfId="0" applyFont="1" applyFill="1" applyBorder="1" applyAlignment="1">
      <alignment horizontal="left" vertical="center"/>
    </xf>
    <xf numFmtId="38" fontId="2" fillId="7" borderId="3" xfId="0" applyNumberFormat="1" applyFont="1" applyFill="1" applyBorder="1" applyAlignment="1">
      <alignment vertical="center"/>
    </xf>
    <xf numFmtId="38" fontId="2" fillId="6" borderId="4" xfId="0" applyNumberFormat="1" applyFont="1" applyFill="1" applyBorder="1" applyAlignment="1">
      <alignment vertical="center"/>
    </xf>
    <xf numFmtId="164" fontId="19" fillId="0" borderId="0" xfId="0" applyNumberFormat="1" applyFont="1"/>
    <xf numFmtId="0" fontId="29" fillId="20" borderId="1" xfId="0" applyFont="1" applyFill="1" applyBorder="1" applyAlignment="1">
      <alignment horizontal="left" vertical="center" wrapText="1"/>
    </xf>
    <xf numFmtId="0" fontId="2" fillId="0" borderId="4" xfId="0" applyFont="1" applyBorder="1" applyAlignment="1">
      <alignment horizontal="left" vertical="center" indent="3"/>
    </xf>
    <xf numFmtId="0" fontId="2" fillId="0" borderId="4" xfId="0" applyFont="1" applyBorder="1" applyAlignment="1">
      <alignment horizontal="right" vertical="center"/>
    </xf>
    <xf numFmtId="3" fontId="2" fillId="0" borderId="7" xfId="0" applyNumberFormat="1" applyFont="1" applyBorder="1" applyAlignment="1">
      <alignment vertical="center"/>
    </xf>
    <xf numFmtId="0" fontId="2" fillId="0" borderId="1" xfId="0" applyFont="1" applyBorder="1" applyAlignment="1">
      <alignment horizontal="left" vertical="center" indent="3"/>
    </xf>
    <xf numFmtId="0" fontId="2" fillId="0" borderId="3" xfId="0" applyFont="1" applyBorder="1" applyAlignment="1">
      <alignment horizontal="right" vertical="center"/>
    </xf>
    <xf numFmtId="3" fontId="2" fillId="0" borderId="3" xfId="0" applyNumberFormat="1" applyFont="1" applyBorder="1" applyAlignment="1">
      <alignment vertical="center"/>
    </xf>
    <xf numFmtId="3" fontId="3" fillId="0" borderId="1" xfId="0" applyNumberFormat="1" applyFont="1" applyBorder="1" applyAlignment="1">
      <alignment horizontal="left" vertical="center"/>
    </xf>
    <xf numFmtId="3" fontId="3" fillId="0" borderId="7" xfId="0" applyNumberFormat="1" applyFont="1" applyBorder="1" applyAlignment="1">
      <alignment vertical="center"/>
    </xf>
    <xf numFmtId="0" fontId="48" fillId="0" borderId="0" xfId="2" applyNumberFormat="1" applyFont="1" applyAlignment="1" applyProtection="1">
      <alignment vertical="center"/>
      <protection locked="0"/>
    </xf>
    <xf numFmtId="0" fontId="10" fillId="16" borderId="0" xfId="2" applyNumberFormat="1" applyFont="1" applyFill="1" applyAlignment="1" applyProtection="1">
      <alignment horizontal="right" vertical="center"/>
      <protection locked="0"/>
    </xf>
    <xf numFmtId="0" fontId="10" fillId="16" borderId="34" xfId="2" applyNumberFormat="1" applyFont="1" applyFill="1" applyBorder="1" applyAlignment="1" applyProtection="1">
      <alignment horizontal="right" vertical="center"/>
      <protection locked="0"/>
    </xf>
    <xf numFmtId="0" fontId="10" fillId="16" borderId="20" xfId="2" applyNumberFormat="1" applyFont="1" applyFill="1" applyBorder="1" applyAlignment="1" applyProtection="1">
      <alignment horizontal="center" vertical="center"/>
      <protection locked="0"/>
    </xf>
    <xf numFmtId="0" fontId="10" fillId="16" borderId="20" xfId="2" applyNumberFormat="1" applyFont="1" applyFill="1" applyBorder="1" applyAlignment="1" applyProtection="1">
      <alignment horizontal="right" vertical="center"/>
      <protection locked="0"/>
    </xf>
    <xf numFmtId="0" fontId="11" fillId="16" borderId="20" xfId="2" applyNumberFormat="1" applyFont="1" applyFill="1" applyBorder="1" applyAlignment="1" applyProtection="1">
      <alignment vertical="center"/>
      <protection locked="0"/>
    </xf>
    <xf numFmtId="0" fontId="49" fillId="16" borderId="20" xfId="2" applyNumberFormat="1" applyFont="1" applyFill="1" applyBorder="1" applyAlignment="1" applyProtection="1">
      <alignment horizontal="right" vertical="center"/>
      <protection locked="0"/>
    </xf>
    <xf numFmtId="0" fontId="49" fillId="16" borderId="20" xfId="2" applyNumberFormat="1" applyFont="1" applyFill="1" applyBorder="1" applyAlignment="1" applyProtection="1">
      <alignment vertical="center"/>
      <protection locked="0"/>
    </xf>
    <xf numFmtId="0" fontId="11" fillId="16" borderId="21" xfId="2" applyNumberFormat="1" applyFont="1" applyFill="1" applyBorder="1" applyAlignment="1" applyProtection="1">
      <alignment vertical="center"/>
      <protection locked="0"/>
    </xf>
    <xf numFmtId="0" fontId="11" fillId="16" borderId="42" xfId="2" applyNumberFormat="1" applyFont="1" applyFill="1" applyBorder="1" applyAlignment="1" applyProtection="1">
      <alignment vertical="center"/>
      <protection locked="0"/>
    </xf>
    <xf numFmtId="0" fontId="11" fillId="16" borderId="0" xfId="2" applyNumberFormat="1" applyFont="1" applyFill="1" applyAlignment="1" applyProtection="1">
      <alignment horizontal="center" vertical="center"/>
      <protection locked="0"/>
    </xf>
    <xf numFmtId="0" fontId="11" fillId="16" borderId="0" xfId="2" applyNumberFormat="1" applyFont="1" applyFill="1" applyAlignment="1" applyProtection="1">
      <alignment vertical="center"/>
      <protection locked="0"/>
    </xf>
    <xf numFmtId="0" fontId="11" fillId="16" borderId="22" xfId="2" applyNumberFormat="1" applyFont="1" applyFill="1" applyBorder="1" applyAlignment="1" applyProtection="1">
      <alignment vertical="center"/>
      <protection locked="0"/>
    </xf>
    <xf numFmtId="0" fontId="11" fillId="16" borderId="145" xfId="2" applyNumberFormat="1" applyFont="1" applyFill="1" applyBorder="1" applyAlignment="1" applyProtection="1">
      <alignment horizontal="center" vertical="center"/>
      <protection locked="0"/>
    </xf>
    <xf numFmtId="172" fontId="10" fillId="0" borderId="145" xfId="2" applyNumberFormat="1" applyFont="1" applyBorder="1" applyAlignment="1" applyProtection="1">
      <alignment vertical="center" wrapText="1"/>
      <protection locked="0"/>
    </xf>
    <xf numFmtId="0" fontId="10" fillId="25" borderId="150" xfId="2" applyNumberFormat="1" applyFont="1" applyFill="1" applyBorder="1" applyAlignment="1" applyProtection="1">
      <alignment vertical="center"/>
      <protection locked="0"/>
    </xf>
    <xf numFmtId="0" fontId="10" fillId="25" borderId="150" xfId="2" applyNumberFormat="1" applyFont="1" applyFill="1" applyBorder="1" applyAlignment="1" applyProtection="1">
      <alignment vertical="center" wrapText="1"/>
      <protection locked="0"/>
    </xf>
    <xf numFmtId="0" fontId="11" fillId="16" borderId="111" xfId="2" applyNumberFormat="1" applyFont="1" applyFill="1" applyBorder="1" applyAlignment="1" applyProtection="1">
      <alignment vertical="center"/>
      <protection locked="0"/>
    </xf>
    <xf numFmtId="49" fontId="26" fillId="16" borderId="0" xfId="2" applyNumberFormat="1" applyFont="1" applyFill="1" applyAlignment="1" applyProtection="1">
      <alignment vertical="center"/>
      <protection locked="0"/>
    </xf>
    <xf numFmtId="0" fontId="10" fillId="0" borderId="34" xfId="2" applyNumberFormat="1" applyFont="1" applyBorder="1" applyAlignment="1" applyProtection="1">
      <alignment horizontal="center" vertical="center"/>
      <protection locked="0"/>
    </xf>
    <xf numFmtId="0" fontId="10" fillId="0" borderId="20" xfId="2" applyNumberFormat="1" applyFont="1" applyBorder="1" applyAlignment="1" applyProtection="1">
      <alignment horizontal="center" vertical="center"/>
      <protection locked="0"/>
    </xf>
    <xf numFmtId="1" fontId="10" fillId="26" borderId="46" xfId="7" applyNumberFormat="1" applyFont="1" applyFill="1" applyBorder="1" applyAlignment="1">
      <alignment horizontal="center" vertical="center" wrapText="1"/>
    </xf>
    <xf numFmtId="1" fontId="10" fillId="21" borderId="46" xfId="7" applyNumberFormat="1" applyFont="1" applyFill="1" applyBorder="1" applyAlignment="1">
      <alignment horizontal="center" vertical="center" wrapText="1"/>
    </xf>
    <xf numFmtId="1" fontId="10" fillId="21" borderId="47" xfId="7" applyNumberFormat="1" applyFont="1" applyFill="1" applyBorder="1" applyAlignment="1">
      <alignment horizontal="center" vertical="center" wrapText="1"/>
    </xf>
    <xf numFmtId="1" fontId="10" fillId="26" borderId="49" xfId="7" applyNumberFormat="1" applyFont="1" applyFill="1" applyBorder="1" applyAlignment="1" applyProtection="1">
      <alignment horizontal="center" vertical="center" wrapText="1"/>
      <protection locked="0"/>
    </xf>
    <xf numFmtId="1" fontId="10" fillId="21" borderId="49" xfId="7" applyNumberFormat="1" applyFont="1" applyFill="1" applyBorder="1" applyAlignment="1" applyProtection="1">
      <alignment horizontal="center" vertical="center" wrapText="1"/>
      <protection locked="0"/>
    </xf>
    <xf numFmtId="1" fontId="10" fillId="21" borderId="32" xfId="7" applyNumberFormat="1" applyFont="1" applyFill="1" applyBorder="1" applyAlignment="1" applyProtection="1">
      <alignment horizontal="center" vertical="center" wrapText="1"/>
      <protection locked="0"/>
    </xf>
    <xf numFmtId="0" fontId="10" fillId="0" borderId="54" xfId="2" applyNumberFormat="1" applyFont="1" applyBorder="1" applyAlignment="1" applyProtection="1">
      <alignment horizontal="center" vertical="center" wrapText="1"/>
      <protection locked="0"/>
    </xf>
    <xf numFmtId="0" fontId="10" fillId="0" borderId="44" xfId="2" applyNumberFormat="1" applyFont="1" applyBorder="1" applyAlignment="1" applyProtection="1">
      <alignment horizontal="center" vertical="center" wrapText="1"/>
      <protection locked="0"/>
    </xf>
    <xf numFmtId="171" fontId="10" fillId="0" borderId="44" xfId="2" applyNumberFormat="1" applyFont="1" applyBorder="1" applyAlignment="1" applyProtection="1">
      <alignment horizontal="left" vertical="center" wrapText="1"/>
      <protection locked="0"/>
    </xf>
    <xf numFmtId="171" fontId="11" fillId="0" borderId="44" xfId="2" applyNumberFormat="1" applyFont="1" applyBorder="1" applyAlignment="1" applyProtection="1">
      <alignment vertical="center" wrapText="1"/>
      <protection locked="0"/>
    </xf>
    <xf numFmtId="171" fontId="11" fillId="0" borderId="45" xfId="2" applyNumberFormat="1" applyFont="1" applyBorder="1" applyAlignment="1" applyProtection="1">
      <alignment vertical="center" wrapText="1"/>
      <protection locked="0"/>
    </xf>
    <xf numFmtId="0" fontId="11" fillId="0" borderId="23" xfId="2" applyNumberFormat="1" applyFont="1" applyBorder="1" applyAlignment="1" applyProtection="1">
      <alignment horizontal="left" vertical="center" wrapText="1"/>
      <protection locked="0"/>
    </xf>
    <xf numFmtId="0" fontId="10" fillId="0" borderId="145" xfId="2" applyNumberFormat="1" applyFont="1" applyBorder="1" applyAlignment="1" applyProtection="1">
      <alignment horizontal="center" vertical="center" wrapText="1"/>
      <protection locked="0"/>
    </xf>
    <xf numFmtId="171" fontId="11" fillId="0" borderId="145" xfId="2" applyNumberFormat="1" applyFont="1" applyBorder="1" applyAlignment="1" applyProtection="1">
      <alignment vertical="center" wrapText="1"/>
      <protection locked="0"/>
    </xf>
    <xf numFmtId="171" fontId="11" fillId="0" borderId="51" xfId="2" applyNumberFormat="1" applyFont="1" applyBorder="1" applyAlignment="1" applyProtection="1">
      <alignment vertical="center" wrapText="1"/>
      <protection locked="0"/>
    </xf>
    <xf numFmtId="0" fontId="11" fillId="0" borderId="78" xfId="2" applyNumberFormat="1" applyFont="1" applyBorder="1" applyAlignment="1" applyProtection="1">
      <alignment horizontal="left" vertical="center"/>
      <protection locked="0"/>
    </xf>
    <xf numFmtId="0" fontId="10" fillId="0" borderId="49" xfId="2" applyNumberFormat="1" applyFont="1" applyBorder="1" applyAlignment="1" applyProtection="1">
      <alignment horizontal="center" vertical="center"/>
      <protection locked="0"/>
    </xf>
    <xf numFmtId="171" fontId="11" fillId="0" borderId="49" xfId="2" applyNumberFormat="1" applyFont="1" applyBorder="1" applyAlignment="1" applyProtection="1">
      <alignment vertical="center" wrapText="1"/>
      <protection locked="0"/>
    </xf>
    <xf numFmtId="171" fontId="11" fillId="0" borderId="50" xfId="2" applyNumberFormat="1" applyFont="1" applyBorder="1" applyAlignment="1" applyProtection="1">
      <alignment vertical="center" wrapText="1"/>
      <protection locked="0"/>
    </xf>
    <xf numFmtId="171" fontId="11" fillId="0" borderId="44" xfId="2" applyNumberFormat="1" applyFont="1" applyBorder="1" applyAlignment="1" applyProtection="1">
      <alignment horizontal="left" vertical="center" wrapText="1"/>
      <protection locked="0"/>
    </xf>
    <xf numFmtId="0" fontId="11" fillId="0" borderId="23" xfId="2" applyNumberFormat="1" applyFont="1" applyBorder="1" applyAlignment="1" applyProtection="1">
      <alignment horizontal="left" vertical="center"/>
      <protection locked="0"/>
    </xf>
    <xf numFmtId="0" fontId="10" fillId="0" borderId="145" xfId="2" applyNumberFormat="1" applyFont="1" applyBorder="1" applyAlignment="1" applyProtection="1">
      <alignment horizontal="center" vertical="center"/>
      <protection locked="0"/>
    </xf>
    <xf numFmtId="0" fontId="11" fillId="0" borderId="78" xfId="2" applyNumberFormat="1" applyFont="1" applyBorder="1" applyAlignment="1" applyProtection="1">
      <alignment horizontal="left" vertical="center" wrapText="1"/>
      <protection locked="0"/>
    </xf>
    <xf numFmtId="0" fontId="10" fillId="0" borderId="49" xfId="2" applyNumberFormat="1" applyFont="1" applyBorder="1" applyAlignment="1" applyProtection="1">
      <alignment horizontal="center" vertical="center" wrapText="1"/>
      <protection locked="0"/>
    </xf>
    <xf numFmtId="0" fontId="11" fillId="0" borderId="42" xfId="2" applyNumberFormat="1" applyFont="1" applyBorder="1" applyAlignment="1" applyProtection="1">
      <alignment vertical="center"/>
      <protection locked="0"/>
    </xf>
    <xf numFmtId="0" fontId="11" fillId="0" borderId="0" xfId="2" applyNumberFormat="1" applyFont="1" applyAlignment="1" applyProtection="1">
      <alignment horizontal="center" vertical="center"/>
      <protection locked="0"/>
    </xf>
    <xf numFmtId="0" fontId="11" fillId="0" borderId="0" xfId="2" applyNumberFormat="1" applyFont="1" applyAlignment="1" applyProtection="1">
      <alignment vertical="center"/>
      <protection locked="0"/>
    </xf>
    <xf numFmtId="171" fontId="11" fillId="0" borderId="0" xfId="2" applyNumberFormat="1" applyFont="1" applyAlignment="1" applyProtection="1">
      <alignment vertical="center"/>
      <protection locked="0"/>
    </xf>
    <xf numFmtId="171" fontId="10" fillId="0" borderId="0" xfId="2" applyNumberFormat="1" applyFont="1" applyAlignment="1" applyProtection="1">
      <alignment horizontal="left" vertical="center" wrapText="1"/>
      <protection locked="0"/>
    </xf>
    <xf numFmtId="171" fontId="11" fillId="0" borderId="0" xfId="2" applyNumberFormat="1" applyFont="1" applyAlignment="1" applyProtection="1">
      <alignment vertical="center" wrapText="1"/>
      <protection locked="0"/>
    </xf>
    <xf numFmtId="171" fontId="11" fillId="0" borderId="22" xfId="2" applyNumberFormat="1" applyFont="1" applyBorder="1" applyAlignment="1" applyProtection="1">
      <alignment vertical="center" wrapText="1"/>
      <protection locked="0"/>
    </xf>
    <xf numFmtId="0" fontId="10" fillId="0" borderId="36" xfId="2" applyNumberFormat="1" applyFont="1" applyBorder="1" applyAlignment="1" applyProtection="1">
      <alignment vertical="center" wrapText="1"/>
      <protection locked="0"/>
    </xf>
    <xf numFmtId="0" fontId="10" fillId="0" borderId="79" xfId="2" applyNumberFormat="1" applyFont="1" applyBorder="1" applyAlignment="1">
      <alignment horizontal="center" vertical="center" wrapText="1"/>
    </xf>
    <xf numFmtId="174" fontId="10" fillId="0" borderId="79" xfId="2" applyNumberFormat="1" applyFont="1" applyBorder="1" applyAlignment="1">
      <alignment horizontal="center" vertical="center" wrapText="1"/>
    </xf>
    <xf numFmtId="174" fontId="10" fillId="0" borderId="41" xfId="2" applyNumberFormat="1" applyFont="1" applyBorder="1" applyAlignment="1">
      <alignment vertical="center"/>
    </xf>
    <xf numFmtId="0" fontId="11" fillId="0" borderId="37" xfId="2" applyNumberFormat="1" applyFont="1" applyBorder="1" applyAlignment="1" applyProtection="1">
      <alignment vertical="center"/>
      <protection locked="0"/>
    </xf>
    <xf numFmtId="0" fontId="11" fillId="0" borderId="69" xfId="2" applyNumberFormat="1" applyFont="1" applyBorder="1" applyAlignment="1" applyProtection="1">
      <alignment horizontal="center" vertical="center"/>
      <protection locked="0"/>
    </xf>
    <xf numFmtId="0" fontId="11" fillId="0" borderId="69" xfId="2" applyNumberFormat="1" applyFont="1" applyBorder="1" applyAlignment="1" applyProtection="1">
      <alignment vertical="center"/>
      <protection locked="0"/>
    </xf>
    <xf numFmtId="0" fontId="11" fillId="0" borderId="38" xfId="2" applyNumberFormat="1" applyFont="1" applyBorder="1" applyAlignment="1" applyProtection="1">
      <alignment vertical="center"/>
      <protection locked="0"/>
    </xf>
    <xf numFmtId="0" fontId="0" fillId="0" borderId="151" xfId="0" applyBorder="1"/>
    <xf numFmtId="0" fontId="0" fillId="25" borderId="152" xfId="0" applyFill="1" applyBorder="1"/>
    <xf numFmtId="0" fontId="0" fillId="0" borderId="110" xfId="0" applyBorder="1" applyAlignment="1">
      <alignment horizontal="right"/>
    </xf>
    <xf numFmtId="0" fontId="89" fillId="0" borderId="150" xfId="0" applyFont="1" applyBorder="1"/>
    <xf numFmtId="0" fontId="0" fillId="0" borderId="150" xfId="0" applyBorder="1"/>
    <xf numFmtId="0" fontId="0" fillId="0" borderId="111" xfId="0" applyBorder="1"/>
    <xf numFmtId="0" fontId="0" fillId="25" borderId="89" xfId="0" applyFill="1" applyBorder="1"/>
    <xf numFmtId="0" fontId="29" fillId="0" borderId="145" xfId="0" applyFont="1" applyBorder="1"/>
    <xf numFmtId="0" fontId="0" fillId="0" borderId="110" xfId="0" applyBorder="1"/>
    <xf numFmtId="172" fontId="0" fillId="0" borderId="145" xfId="0" applyNumberFormat="1" applyBorder="1" applyAlignment="1">
      <alignment horizontal="center"/>
    </xf>
    <xf numFmtId="0" fontId="55" fillId="25" borderId="89" xfId="0" applyFont="1" applyFill="1" applyBorder="1"/>
    <xf numFmtId="0" fontId="29" fillId="0" borderId="6" xfId="0" applyFont="1" applyBorder="1"/>
    <xf numFmtId="0" fontId="0" fillId="25" borderId="153" xfId="0" applyFill="1" applyBorder="1"/>
    <xf numFmtId="0" fontId="0" fillId="25" borderId="154" xfId="0" applyFill="1" applyBorder="1"/>
    <xf numFmtId="0" fontId="0" fillId="0" borderId="155" xfId="0" applyBorder="1"/>
    <xf numFmtId="0" fontId="29" fillId="0" borderId="155" xfId="0" applyFont="1" applyBorder="1"/>
    <xf numFmtId="0" fontId="0" fillId="0" borderId="156" xfId="0" applyBorder="1"/>
    <xf numFmtId="0" fontId="0" fillId="0" borderId="157" xfId="0" applyBorder="1"/>
    <xf numFmtId="0" fontId="90" fillId="25" borderId="158" xfId="0" applyFont="1" applyFill="1" applyBorder="1"/>
    <xf numFmtId="0" fontId="14" fillId="0" borderId="155" xfId="0" applyFont="1" applyBorder="1" applyAlignment="1">
      <alignment horizontal="center" vertical="center"/>
    </xf>
    <xf numFmtId="0" fontId="29" fillId="0" borderId="155" xfId="0" applyFont="1" applyBorder="1" applyAlignment="1">
      <alignment horizontal="center" vertical="center"/>
    </xf>
    <xf numFmtId="0" fontId="29" fillId="0" borderId="157" xfId="0" applyFont="1" applyBorder="1" applyAlignment="1">
      <alignment horizontal="center" vertical="center"/>
    </xf>
    <xf numFmtId="0" fontId="0" fillId="25" borderId="158" xfId="0" applyFill="1" applyBorder="1"/>
    <xf numFmtId="0" fontId="0" fillId="0" borderId="155" xfId="0" applyBorder="1" applyAlignment="1">
      <alignment horizontal="left" vertical="center"/>
    </xf>
    <xf numFmtId="0" fontId="0" fillId="0" borderId="159" xfId="0" applyBorder="1"/>
    <xf numFmtId="0" fontId="40" fillId="0" borderId="0" xfId="0" applyFont="1"/>
    <xf numFmtId="0" fontId="0" fillId="0" borderId="155" xfId="0" applyBorder="1" applyAlignment="1">
      <alignment horizontal="right" vertical="center"/>
    </xf>
    <xf numFmtId="0" fontId="90" fillId="25" borderId="160" xfId="0" applyFont="1" applyFill="1" applyBorder="1"/>
    <xf numFmtId="0" fontId="0" fillId="25" borderId="161" xfId="0" applyFill="1" applyBorder="1"/>
    <xf numFmtId="0" fontId="14" fillId="0" borderId="155" xfId="0" applyFont="1" applyBorder="1" applyAlignment="1">
      <alignment horizontal="center"/>
    </xf>
    <xf numFmtId="0" fontId="0" fillId="25" borderId="160" xfId="0" applyFill="1" applyBorder="1"/>
    <xf numFmtId="0" fontId="0" fillId="0" borderId="155" xfId="0" applyBorder="1" applyAlignment="1">
      <alignment horizontal="center" vertical="center"/>
    </xf>
    <xf numFmtId="0" fontId="0" fillId="0" borderId="157" xfId="0" applyBorder="1" applyAlignment="1">
      <alignment horizontal="center" vertical="center"/>
    </xf>
    <xf numFmtId="0" fontId="0" fillId="25" borderId="151" xfId="0" applyFill="1" applyBorder="1"/>
    <xf numFmtId="0" fontId="0" fillId="25" borderId="162" xfId="0" applyFill="1" applyBorder="1"/>
    <xf numFmtId="0" fontId="11" fillId="0" borderId="0" xfId="2" applyNumberFormat="1" applyFont="1" applyAlignment="1">
      <alignment vertical="center"/>
    </xf>
    <xf numFmtId="0" fontId="11" fillId="16" borderId="34" xfId="2" applyNumberFormat="1" applyFont="1" applyFill="1" applyBorder="1" applyAlignment="1">
      <alignment vertical="center"/>
    </xf>
    <xf numFmtId="0" fontId="11" fillId="16" borderId="20" xfId="2" applyNumberFormat="1" applyFont="1" applyFill="1" applyBorder="1" applyAlignment="1">
      <alignment horizontal="center" vertical="center"/>
    </xf>
    <xf numFmtId="0" fontId="11" fillId="16" borderId="0" xfId="2" applyNumberFormat="1" applyFont="1" applyFill="1" applyAlignment="1">
      <alignment horizontal="left" vertical="center"/>
    </xf>
    <xf numFmtId="0" fontId="11" fillId="16" borderId="0" xfId="2" applyNumberFormat="1" applyFont="1" applyFill="1" applyAlignment="1">
      <alignment horizontal="center" vertical="center"/>
    </xf>
    <xf numFmtId="0" fontId="10" fillId="0" borderId="110" xfId="2" applyNumberFormat="1" applyFont="1" applyBorder="1" applyAlignment="1">
      <alignment vertical="center"/>
    </xf>
    <xf numFmtId="172" fontId="10" fillId="0" borderId="145" xfId="2" applyNumberFormat="1" applyFont="1" applyBorder="1" applyAlignment="1">
      <alignment horizontal="center" vertical="center"/>
    </xf>
    <xf numFmtId="0" fontId="10" fillId="0" borderId="150" xfId="2" applyNumberFormat="1" applyFont="1" applyBorder="1" applyAlignment="1">
      <alignment vertical="center"/>
    </xf>
    <xf numFmtId="0" fontId="10" fillId="0" borderId="111" xfId="2" applyNumberFormat="1" applyFont="1" applyBorder="1" applyAlignment="1">
      <alignment vertical="center"/>
    </xf>
    <xf numFmtId="0" fontId="0" fillId="0" borderId="0" xfId="1" applyNumberFormat="1" applyFont="1"/>
    <xf numFmtId="0" fontId="93" fillId="16" borderId="42" xfId="1" applyNumberFormat="1" applyFont="1" applyFill="1" applyBorder="1" applyAlignment="1">
      <alignment vertical="center"/>
    </xf>
    <xf numFmtId="0" fontId="10" fillId="49" borderId="163" xfId="1" applyNumberFormat="1" applyFont="1" applyFill="1" applyBorder="1" applyAlignment="1">
      <alignment horizontal="right" vertical="center" wrapText="1"/>
    </xf>
    <xf numFmtId="0" fontId="10" fillId="49" borderId="163" xfId="1" applyNumberFormat="1" applyFont="1" applyFill="1" applyBorder="1" applyAlignment="1">
      <alignment vertical="center" wrapText="1"/>
    </xf>
    <xf numFmtId="0" fontId="93" fillId="16" borderId="22" xfId="1" applyNumberFormat="1" applyFont="1" applyFill="1" applyBorder="1" applyAlignment="1">
      <alignment vertical="center"/>
    </xf>
    <xf numFmtId="0" fontId="11" fillId="16" borderId="42" xfId="0" applyFont="1" applyFill="1" applyBorder="1" applyAlignment="1">
      <alignment vertical="center"/>
    </xf>
    <xf numFmtId="0" fontId="7" fillId="49" borderId="163" xfId="0" applyFont="1" applyFill="1" applyBorder="1" applyAlignment="1">
      <alignment horizontal="right" vertical="center" wrapText="1"/>
    </xf>
    <xf numFmtId="0" fontId="92" fillId="49" borderId="163" xfId="0" applyFont="1" applyFill="1" applyBorder="1" applyAlignment="1">
      <alignment vertical="center" wrapText="1"/>
    </xf>
    <xf numFmtId="0" fontId="11" fillId="16" borderId="22" xfId="0" applyFont="1" applyFill="1" applyBorder="1" applyAlignment="1">
      <alignment vertical="center"/>
    </xf>
    <xf numFmtId="0" fontId="11" fillId="16" borderId="0" xfId="0" applyFont="1" applyFill="1" applyAlignment="1">
      <alignment vertical="center"/>
    </xf>
    <xf numFmtId="0" fontId="95" fillId="50" borderId="167" xfId="0" applyFont="1" applyFill="1" applyBorder="1" applyAlignment="1">
      <alignment horizontal="right" vertical="center" wrapText="1"/>
    </xf>
    <xf numFmtId="0" fontId="96" fillId="0" borderId="168" xfId="0" applyFont="1" applyBorder="1" applyAlignment="1">
      <alignment horizontal="center" vertical="center" wrapText="1"/>
    </xf>
    <xf numFmtId="0" fontId="54" fillId="0" borderId="165" xfId="0" applyFont="1" applyBorder="1" applyAlignment="1">
      <alignment vertical="center"/>
    </xf>
    <xf numFmtId="0" fontId="54" fillId="0" borderId="166" xfId="0" applyFont="1" applyBorder="1" applyAlignment="1">
      <alignment vertical="center"/>
    </xf>
    <xf numFmtId="0" fontId="94" fillId="50" borderId="167" xfId="0" applyFont="1" applyFill="1" applyBorder="1" applyAlignment="1">
      <alignment horizontal="left" vertical="center" wrapText="1"/>
    </xf>
    <xf numFmtId="1" fontId="10" fillId="21" borderId="46" xfId="0" applyNumberFormat="1" applyFont="1" applyFill="1" applyBorder="1" applyAlignment="1">
      <alignment horizontal="center" vertical="center" wrapText="1"/>
    </xf>
    <xf numFmtId="1" fontId="10" fillId="21" borderId="47" xfId="0" applyNumberFormat="1" applyFont="1" applyFill="1" applyBorder="1" applyAlignment="1">
      <alignment horizontal="center" vertical="center" wrapText="1"/>
    </xf>
    <xf numFmtId="1" fontId="10" fillId="17" borderId="49" xfId="0" applyNumberFormat="1" applyFont="1" applyFill="1" applyBorder="1" applyAlignment="1">
      <alignment horizontal="center" vertical="center" wrapText="1"/>
    </xf>
    <xf numFmtId="1" fontId="10" fillId="21" borderId="49" xfId="0" applyNumberFormat="1" applyFont="1" applyFill="1" applyBorder="1" applyAlignment="1">
      <alignment horizontal="center" vertical="center" wrapText="1"/>
    </xf>
    <xf numFmtId="1" fontId="10" fillId="21" borderId="50" xfId="0" applyNumberFormat="1" applyFont="1" applyFill="1" applyBorder="1" applyAlignment="1">
      <alignment horizontal="center" vertical="center" wrapText="1"/>
    </xf>
    <xf numFmtId="3" fontId="51" fillId="0" borderId="167" xfId="0" applyNumberFormat="1" applyFont="1" applyBorder="1" applyAlignment="1">
      <alignment horizontal="center" vertical="center" wrapText="1"/>
    </xf>
    <xf numFmtId="171" fontId="54" fillId="0" borderId="167" xfId="0" applyNumberFormat="1" applyFont="1" applyBorder="1" applyAlignment="1">
      <alignment horizontal="center" vertical="center" wrapText="1"/>
    </xf>
    <xf numFmtId="3" fontId="54" fillId="0" borderId="167" xfId="0" applyNumberFormat="1" applyFont="1" applyBorder="1" applyAlignment="1">
      <alignment horizontal="center" vertical="center" wrapText="1"/>
    </xf>
    <xf numFmtId="173" fontId="54" fillId="0" borderId="167" xfId="0" applyNumberFormat="1" applyFont="1" applyBorder="1" applyAlignment="1">
      <alignment horizontal="center" vertical="center" wrapText="1"/>
    </xf>
    <xf numFmtId="167" fontId="54" fillId="0" borderId="170" xfId="0" applyNumberFormat="1" applyFont="1" applyBorder="1" applyAlignment="1">
      <alignment horizontal="center" vertical="center"/>
    </xf>
    <xf numFmtId="0" fontId="11" fillId="16" borderId="42" xfId="1" applyNumberFormat="1" applyFont="1" applyFill="1" applyBorder="1" applyAlignment="1">
      <alignment vertical="center"/>
    </xf>
    <xf numFmtId="0" fontId="11" fillId="16" borderId="0" xfId="1" applyNumberFormat="1" applyFont="1" applyFill="1" applyAlignment="1">
      <alignment vertical="center"/>
    </xf>
    <xf numFmtId="0" fontId="0" fillId="0" borderId="22" xfId="0" applyBorder="1"/>
    <xf numFmtId="0" fontId="0" fillId="25" borderId="171" xfId="0" applyFill="1" applyBorder="1"/>
    <xf numFmtId="3" fontId="10" fillId="0" borderId="52" xfId="7" applyNumberFormat="1" applyFont="1" applyBorder="1" applyAlignment="1">
      <alignment horizontal="left" vertical="top" indent="2"/>
    </xf>
    <xf numFmtId="3" fontId="26" fillId="0" borderId="145" xfId="7" applyNumberFormat="1" applyFont="1" applyBorder="1" applyAlignment="1">
      <alignment horizontal="left" vertical="top" indent="3"/>
    </xf>
    <xf numFmtId="168" fontId="2" fillId="0" borderId="145" xfId="7" applyNumberFormat="1" applyFont="1" applyBorder="1" applyAlignment="1">
      <alignment horizontal="right"/>
    </xf>
    <xf numFmtId="168" fontId="2" fillId="0" borderId="111" xfId="7" applyNumberFormat="1" applyFont="1" applyBorder="1" applyAlignment="1">
      <alignment horizontal="right"/>
    </xf>
    <xf numFmtId="168" fontId="2" fillId="0" borderId="51" xfId="7" applyNumberFormat="1" applyFont="1" applyBorder="1" applyAlignment="1">
      <alignment horizontal="right"/>
    </xf>
    <xf numFmtId="0" fontId="10" fillId="16" borderId="0" xfId="2" applyNumberFormat="1" applyFont="1" applyFill="1" applyAlignment="1">
      <alignment horizontal="right" vertical="center"/>
    </xf>
    <xf numFmtId="0" fontId="10" fillId="16" borderId="0" xfId="2" applyNumberFormat="1" applyFont="1" applyFill="1" applyAlignment="1">
      <alignment horizontal="center" vertical="center"/>
    </xf>
    <xf numFmtId="0" fontId="31" fillId="16" borderId="0" xfId="2" applyNumberFormat="1" applyFont="1" applyFill="1" applyAlignment="1">
      <alignment horizontal="right" vertical="center"/>
    </xf>
    <xf numFmtId="0" fontId="31" fillId="16" borderId="0" xfId="2" applyNumberFormat="1" applyFont="1" applyFill="1" applyAlignment="1">
      <alignment vertical="center"/>
    </xf>
    <xf numFmtId="0" fontId="22" fillId="0" borderId="110" xfId="2" applyNumberFormat="1" applyFont="1" applyBorder="1" applyAlignment="1">
      <alignment horizontal="center" vertical="center"/>
    </xf>
    <xf numFmtId="0" fontId="22" fillId="0" borderId="150" xfId="2" applyNumberFormat="1" applyFont="1" applyBorder="1" applyAlignment="1">
      <alignment horizontal="center" vertical="center"/>
    </xf>
    <xf numFmtId="0" fontId="22" fillId="0" borderId="111" xfId="2" applyNumberFormat="1" applyFont="1" applyBorder="1" applyAlignment="1">
      <alignment horizontal="center" vertical="center"/>
    </xf>
    <xf numFmtId="0" fontId="34" fillId="0" borderId="0" xfId="2" applyNumberFormat="1" applyFont="1"/>
    <xf numFmtId="0" fontId="47" fillId="0" borderId="145" xfId="2" applyNumberFormat="1" applyFont="1" applyBorder="1" applyAlignment="1">
      <alignment vertical="center"/>
    </xf>
    <xf numFmtId="49" fontId="11" fillId="0" borderId="145" xfId="2" applyNumberFormat="1" applyFont="1" applyBorder="1" applyAlignment="1">
      <alignment horizontal="center" vertical="center"/>
    </xf>
    <xf numFmtId="0" fontId="21" fillId="0" borderId="110" xfId="2" applyNumberFormat="1" applyFont="1" applyBorder="1" applyAlignment="1">
      <alignment horizontal="left" vertical="center"/>
    </xf>
    <xf numFmtId="0" fontId="21" fillId="0" borderId="150" xfId="2" applyNumberFormat="1" applyFont="1" applyBorder="1" applyAlignment="1">
      <alignment horizontal="left" vertical="center"/>
    </xf>
    <xf numFmtId="0" fontId="21" fillId="0" borderId="111" xfId="2" applyNumberFormat="1" applyFont="1" applyBorder="1" applyAlignment="1">
      <alignment horizontal="left" vertical="center"/>
    </xf>
    <xf numFmtId="0" fontId="20" fillId="18" borderId="75" xfId="2" applyNumberFormat="1" applyFont="1" applyFill="1" applyBorder="1" applyAlignment="1">
      <alignment horizontal="center" vertical="center" wrapText="1"/>
    </xf>
    <xf numFmtId="0" fontId="20" fillId="18" borderId="76" xfId="2" applyNumberFormat="1" applyFont="1" applyFill="1" applyBorder="1" applyAlignment="1">
      <alignment horizontal="center" vertical="center" wrapText="1"/>
    </xf>
    <xf numFmtId="1" fontId="21" fillId="19" borderId="46" xfId="7" applyNumberFormat="1" applyFont="1" applyFill="1" applyBorder="1" applyAlignment="1">
      <alignment horizontal="center" vertical="center" wrapText="1"/>
    </xf>
    <xf numFmtId="1" fontId="21" fillId="21" borderId="46" xfId="7" applyNumberFormat="1" applyFont="1" applyFill="1" applyBorder="1" applyAlignment="1">
      <alignment horizontal="center" vertical="center" wrapText="1"/>
    </xf>
    <xf numFmtId="1" fontId="21" fillId="21" borderId="47" xfId="7" applyNumberFormat="1" applyFont="1" applyFill="1" applyBorder="1" applyAlignment="1">
      <alignment horizontal="center" vertical="center" wrapText="1"/>
    </xf>
    <xf numFmtId="0" fontId="20" fillId="18" borderId="39" xfId="2" applyNumberFormat="1" applyFont="1" applyFill="1" applyBorder="1" applyAlignment="1">
      <alignment horizontal="center" vertical="center" wrapText="1"/>
    </xf>
    <xf numFmtId="0" fontId="20" fillId="18" borderId="77" xfId="2" applyNumberFormat="1" applyFont="1" applyFill="1" applyBorder="1" applyAlignment="1">
      <alignment horizontal="center" vertical="center" wrapText="1"/>
    </xf>
    <xf numFmtId="1" fontId="21" fillId="19" borderId="49" xfId="7" applyNumberFormat="1" applyFont="1" applyFill="1" applyBorder="1" applyAlignment="1">
      <alignment horizontal="center" vertical="center" wrapText="1"/>
    </xf>
    <xf numFmtId="1" fontId="21" fillId="21" borderId="49" xfId="7" applyNumberFormat="1" applyFont="1" applyFill="1" applyBorder="1" applyAlignment="1">
      <alignment horizontal="center" vertical="center" wrapText="1"/>
    </xf>
    <xf numFmtId="1" fontId="21" fillId="21" borderId="50" xfId="7" applyNumberFormat="1" applyFont="1" applyFill="1" applyBorder="1" applyAlignment="1">
      <alignment horizontal="center" vertical="center" wrapText="1"/>
    </xf>
    <xf numFmtId="3" fontId="10" fillId="0" borderId="172" xfId="7" applyNumberFormat="1" applyFont="1" applyBorder="1" applyAlignment="1">
      <alignment horizontal="left" vertical="top" indent="2"/>
    </xf>
    <xf numFmtId="3" fontId="10" fillId="0" borderId="6" xfId="7" applyNumberFormat="1" applyFont="1" applyBorder="1" applyAlignment="1">
      <alignment horizontal="left" vertical="top" indent="2"/>
    </xf>
    <xf numFmtId="0" fontId="2" fillId="0" borderId="6" xfId="0" applyFont="1" applyBorder="1"/>
    <xf numFmtId="0" fontId="2" fillId="0" borderId="11" xfId="0" applyFont="1" applyBorder="1"/>
    <xf numFmtId="0" fontId="2" fillId="0" borderId="173" xfId="0" applyFont="1" applyBorder="1"/>
    <xf numFmtId="0" fontId="0" fillId="25" borderId="174" xfId="0" applyFill="1" applyBorder="1"/>
    <xf numFmtId="0" fontId="0" fillId="25" borderId="175" xfId="0" applyFill="1" applyBorder="1"/>
    <xf numFmtId="0" fontId="21" fillId="0" borderId="145" xfId="2" applyNumberFormat="1" applyFont="1" applyBorder="1" applyAlignment="1">
      <alignment horizontal="left" vertical="center"/>
    </xf>
    <xf numFmtId="0" fontId="20" fillId="18" borderId="27" xfId="2" applyNumberFormat="1" applyFont="1" applyFill="1" applyBorder="1" applyAlignment="1">
      <alignment horizontal="center" vertical="center" wrapText="1"/>
    </xf>
    <xf numFmtId="0" fontId="20" fillId="18" borderId="28" xfId="2" applyNumberFormat="1" applyFont="1" applyFill="1" applyBorder="1" applyAlignment="1">
      <alignment horizontal="center" vertical="center" wrapText="1"/>
    </xf>
    <xf numFmtId="1" fontId="21" fillId="19" borderId="27" xfId="7" applyNumberFormat="1" applyFont="1" applyFill="1" applyBorder="1" applyAlignment="1">
      <alignment horizontal="center" vertical="center" wrapText="1"/>
    </xf>
    <xf numFmtId="0" fontId="11" fillId="0" borderId="176" xfId="2" applyNumberFormat="1" applyFont="1" applyBorder="1" applyAlignment="1">
      <alignment horizontal="center"/>
    </xf>
    <xf numFmtId="0" fontId="11" fillId="0" borderId="0" xfId="2" applyNumberFormat="1" applyFont="1" applyAlignment="1">
      <alignment horizontal="center"/>
    </xf>
    <xf numFmtId="0" fontId="11" fillId="0" borderId="26" xfId="2" applyNumberFormat="1" applyFont="1" applyBorder="1" applyAlignment="1">
      <alignment horizontal="center"/>
    </xf>
    <xf numFmtId="0" fontId="11" fillId="0" borderId="30" xfId="2" applyNumberFormat="1" applyFont="1" applyBorder="1" applyAlignment="1">
      <alignment horizontal="center"/>
    </xf>
    <xf numFmtId="3" fontId="10" fillId="0" borderId="177" xfId="7" applyNumberFormat="1" applyFont="1" applyBorder="1" applyAlignment="1">
      <alignment horizontal="left" vertical="top" indent="2"/>
    </xf>
    <xf numFmtId="0" fontId="11" fillId="16" borderId="6" xfId="2" applyNumberFormat="1" applyFont="1" applyFill="1" applyBorder="1" applyAlignment="1">
      <alignment vertical="center"/>
    </xf>
    <xf numFmtId="0" fontId="0" fillId="0" borderId="51" xfId="0" applyBorder="1"/>
    <xf numFmtId="0" fontId="0" fillId="25" borderId="178" xfId="0" applyFill="1" applyBorder="1"/>
    <xf numFmtId="0" fontId="0" fillId="25" borderId="179" xfId="0" applyFill="1" applyBorder="1"/>
    <xf numFmtId="164" fontId="16" fillId="51" borderId="3" xfId="0" applyNumberFormat="1" applyFont="1" applyFill="1" applyBorder="1" applyAlignment="1">
      <alignment horizontal="left" vertical="center"/>
    </xf>
    <xf numFmtId="0" fontId="2" fillId="51" borderId="145" xfId="0" applyFont="1" applyFill="1" applyBorder="1" applyAlignment="1">
      <alignment horizontal="right"/>
    </xf>
    <xf numFmtId="0" fontId="16" fillId="52" borderId="145" xfId="0" applyFont="1" applyFill="1" applyBorder="1" applyAlignment="1">
      <alignment horizontal="left"/>
    </xf>
    <xf numFmtId="0" fontId="2" fillId="53" borderId="145" xfId="0" applyFont="1" applyFill="1" applyBorder="1" applyAlignment="1">
      <alignment horizontal="right"/>
    </xf>
    <xf numFmtId="0" fontId="3" fillId="2" borderId="145" xfId="0" applyFont="1" applyFill="1" applyBorder="1" applyAlignment="1">
      <alignment horizontal="center"/>
    </xf>
    <xf numFmtId="0" fontId="3" fillId="2" borderId="145" xfId="0" applyFont="1" applyFill="1" applyBorder="1"/>
    <xf numFmtId="0" fontId="2" fillId="54" borderId="145" xfId="0" applyFont="1" applyFill="1" applyBorder="1" applyAlignment="1">
      <alignment horizontal="right"/>
    </xf>
    <xf numFmtId="0" fontId="2" fillId="7" borderId="145" xfId="0" applyFont="1" applyFill="1" applyBorder="1" applyAlignment="1">
      <alignment horizontal="right"/>
    </xf>
    <xf numFmtId="0" fontId="2" fillId="2" borderId="145" xfId="0" applyFont="1" applyFill="1" applyBorder="1" applyAlignment="1">
      <alignment horizontal="left" indent="3"/>
    </xf>
    <xf numFmtId="0" fontId="2" fillId="2" borderId="145" xfId="0" applyFont="1" applyFill="1" applyBorder="1" applyAlignment="1">
      <alignment horizontal="left" indent="2"/>
    </xf>
    <xf numFmtId="0" fontId="2" fillId="34" borderId="145" xfId="0" applyFont="1" applyFill="1" applyBorder="1" applyAlignment="1">
      <alignment horizontal="right"/>
    </xf>
    <xf numFmtId="1" fontId="60" fillId="31" borderId="86" xfId="0" applyNumberFormat="1" applyFont="1" applyFill="1" applyBorder="1"/>
    <xf numFmtId="1" fontId="60" fillId="31" borderId="5" xfId="0" applyNumberFormat="1" applyFont="1" applyFill="1" applyBorder="1"/>
    <xf numFmtId="1" fontId="60" fillId="31" borderId="125" xfId="0" applyNumberFormat="1" applyFont="1" applyFill="1" applyBorder="1"/>
    <xf numFmtId="38" fontId="2" fillId="6" borderId="145" xfId="0" applyNumberFormat="1" applyFont="1" applyFill="1" applyBorder="1" applyAlignment="1" applyProtection="1">
      <alignment horizontal="left"/>
      <protection locked="0"/>
    </xf>
    <xf numFmtId="3" fontId="2" fillId="6" borderId="145" xfId="0" applyNumberFormat="1" applyFont="1" applyFill="1" applyBorder="1" applyAlignment="1" applyProtection="1">
      <alignment horizontal="left"/>
      <protection locked="0"/>
    </xf>
    <xf numFmtId="164" fontId="16" fillId="51" borderId="145" xfId="0" applyNumberFormat="1" applyFont="1" applyFill="1" applyBorder="1" applyAlignment="1">
      <alignment horizontal="left" vertical="center"/>
    </xf>
    <xf numFmtId="0" fontId="0" fillId="14" borderId="145" xfId="0" applyFill="1" applyBorder="1"/>
    <xf numFmtId="0" fontId="16" fillId="14" borderId="145" xfId="0" applyFont="1" applyFill="1" applyBorder="1"/>
    <xf numFmtId="38" fontId="17" fillId="14" borderId="145" xfId="0" applyNumberFormat="1" applyFont="1" applyFill="1" applyBorder="1" applyAlignment="1">
      <alignment horizontal="right"/>
    </xf>
    <xf numFmtId="3" fontId="10" fillId="0" borderId="23" xfId="0" applyNumberFormat="1" applyFont="1" applyBorder="1" applyAlignment="1">
      <alignment horizontal="left" vertical="center"/>
    </xf>
    <xf numFmtId="0" fontId="11" fillId="0" borderId="36" xfId="2" applyNumberFormat="1" applyFont="1" applyBorder="1" applyAlignment="1">
      <alignment horizontal="left"/>
    </xf>
    <xf numFmtId="170" fontId="28" fillId="18" borderId="23" xfId="7" applyNumberFormat="1" applyFont="1" applyFill="1" applyBorder="1" applyAlignment="1">
      <alignment horizontal="left" vertical="center"/>
    </xf>
    <xf numFmtId="3" fontId="10" fillId="0" borderId="36" xfId="0" applyNumberFormat="1" applyFont="1" applyBorder="1" applyAlignment="1">
      <alignment horizontal="left"/>
    </xf>
    <xf numFmtId="3" fontId="28" fillId="18" borderId="23" xfId="3" applyNumberFormat="1" applyFont="1" applyFill="1" applyBorder="1" applyAlignment="1">
      <alignment horizontal="left" vertical="center"/>
    </xf>
    <xf numFmtId="170" fontId="2" fillId="0" borderId="4" xfId="0" applyNumberFormat="1" applyFont="1" applyBorder="1" applyAlignment="1">
      <alignment horizontal="right"/>
    </xf>
    <xf numFmtId="170" fontId="2" fillId="0" borderId="7" xfId="0" applyNumberFormat="1" applyFont="1" applyBorder="1"/>
    <xf numFmtId="170" fontId="2" fillId="0" borderId="7" xfId="0" applyNumberFormat="1" applyFont="1" applyBorder="1" applyAlignment="1">
      <alignment horizontal="right" vertical="center"/>
    </xf>
    <xf numFmtId="170" fontId="2" fillId="0" borderId="40" xfId="0" applyNumberFormat="1" applyFont="1" applyBorder="1"/>
    <xf numFmtId="170" fontId="56" fillId="18" borderId="4" xfId="7" applyNumberFormat="1" applyFont="1" applyFill="1" applyBorder="1" applyAlignment="1">
      <alignment horizontal="right" vertical="center"/>
    </xf>
    <xf numFmtId="170" fontId="2" fillId="0" borderId="40" xfId="0" applyNumberFormat="1" applyFont="1" applyBorder="1" applyAlignment="1">
      <alignment horizontal="right"/>
    </xf>
    <xf numFmtId="170" fontId="56" fillId="18" borderId="7" xfId="7" applyNumberFormat="1" applyFont="1" applyFill="1" applyBorder="1" applyAlignment="1">
      <alignment horizontal="right" vertical="center"/>
    </xf>
    <xf numFmtId="170" fontId="2" fillId="0" borderId="4" xfId="0" applyNumberFormat="1" applyFont="1" applyBorder="1" applyAlignment="1">
      <alignment horizontal="right" vertical="center"/>
    </xf>
    <xf numFmtId="170" fontId="28" fillId="18" borderId="7" xfId="3" applyNumberFormat="1" applyFont="1" applyFill="1" applyBorder="1" applyAlignment="1">
      <alignment horizontal="right" vertical="center"/>
    </xf>
    <xf numFmtId="170" fontId="2" fillId="0" borderId="51" xfId="0" applyNumberFormat="1" applyFont="1" applyBorder="1" applyAlignment="1">
      <alignment horizontal="right"/>
    </xf>
    <xf numFmtId="170" fontId="2" fillId="0" borderId="32" xfId="0" applyNumberFormat="1" applyFont="1" applyBorder="1"/>
    <xf numFmtId="170" fontId="2" fillId="0" borderId="32" xfId="0" applyNumberFormat="1" applyFont="1" applyBorder="1" applyAlignment="1">
      <alignment horizontal="right" vertical="center"/>
    </xf>
    <xf numFmtId="170" fontId="2" fillId="0" borderId="41" xfId="0" applyNumberFormat="1" applyFont="1" applyBorder="1"/>
    <xf numFmtId="170" fontId="56" fillId="18" borderId="51" xfId="7" applyNumberFormat="1" applyFont="1" applyFill="1" applyBorder="1" applyAlignment="1">
      <alignment horizontal="right" vertical="center"/>
    </xf>
    <xf numFmtId="170" fontId="2" fillId="0" borderId="41" xfId="0" applyNumberFormat="1" applyFont="1" applyBorder="1" applyAlignment="1">
      <alignment horizontal="right"/>
    </xf>
    <xf numFmtId="170" fontId="56" fillId="18" borderId="32" xfId="7" applyNumberFormat="1" applyFont="1" applyFill="1" applyBorder="1" applyAlignment="1">
      <alignment horizontal="right" vertical="center"/>
    </xf>
    <xf numFmtId="170" fontId="2" fillId="0" borderId="51" xfId="0" applyNumberFormat="1" applyFont="1" applyBorder="1" applyAlignment="1">
      <alignment horizontal="right" vertical="center"/>
    </xf>
    <xf numFmtId="0" fontId="0" fillId="0" borderId="145" xfId="0" applyNumberFormat="1" applyBorder="1"/>
    <xf numFmtId="9" fontId="6" fillId="31" borderId="99" xfId="0" applyNumberFormat="1" applyFont="1" applyFill="1" applyBorder="1" applyAlignment="1">
      <alignment horizontal="center" vertical="center"/>
    </xf>
    <xf numFmtId="9" fontId="0" fillId="34" borderId="48" xfId="0" applyNumberFormat="1" applyFill="1" applyBorder="1"/>
    <xf numFmtId="0" fontId="64" fillId="31" borderId="97" xfId="0" applyFont="1" applyFill="1" applyBorder="1" applyAlignment="1">
      <alignment vertical="center" wrapText="1"/>
    </xf>
    <xf numFmtId="0" fontId="98" fillId="31" borderId="97" xfId="0" applyFont="1" applyFill="1" applyBorder="1" applyAlignment="1">
      <alignment vertical="center" wrapText="1"/>
    </xf>
    <xf numFmtId="0" fontId="98" fillId="31" borderId="105" xfId="0" applyFont="1" applyFill="1" applyBorder="1" applyAlignment="1">
      <alignment vertical="center" wrapText="1"/>
    </xf>
    <xf numFmtId="10" fontId="6" fillId="31" borderId="99" xfId="0" applyNumberFormat="1" applyFont="1" applyFill="1" applyBorder="1" applyAlignment="1">
      <alignment horizontal="center" vertical="center"/>
    </xf>
    <xf numFmtId="0" fontId="99" fillId="31" borderId="105" xfId="0" applyFont="1" applyFill="1" applyBorder="1" applyAlignment="1">
      <alignment vertical="center" wrapText="1"/>
    </xf>
    <xf numFmtId="0" fontId="99" fillId="31" borderId="97" xfId="0" applyFont="1" applyFill="1" applyBorder="1" applyAlignment="1">
      <alignment vertical="center" wrapText="1"/>
    </xf>
    <xf numFmtId="0" fontId="100" fillId="31" borderId="97" xfId="0" applyFont="1" applyFill="1" applyBorder="1" applyAlignment="1">
      <alignment vertical="center" wrapText="1"/>
    </xf>
    <xf numFmtId="0" fontId="0" fillId="0" borderId="0" xfId="0"/>
    <xf numFmtId="0" fontId="101" fillId="31" borderId="94" xfId="0" applyFont="1" applyFill="1" applyBorder="1" applyAlignment="1">
      <alignment vertical="center"/>
    </xf>
    <xf numFmtId="0" fontId="102" fillId="31" borderId="94" xfId="0" applyFont="1" applyFill="1" applyBorder="1" applyAlignment="1">
      <alignment vertical="center"/>
    </xf>
    <xf numFmtId="0" fontId="103" fillId="31" borderId="94" xfId="0" applyFont="1" applyFill="1" applyBorder="1" applyAlignment="1">
      <alignment vertical="center"/>
    </xf>
    <xf numFmtId="0" fontId="104" fillId="31" borderId="94" xfId="0" applyFont="1" applyFill="1" applyBorder="1" applyAlignment="1">
      <alignment vertical="center"/>
    </xf>
    <xf numFmtId="49" fontId="105" fillId="0" borderId="5" xfId="0" applyNumberFormat="1" applyFont="1" applyBorder="1" applyAlignment="1">
      <alignment horizontal="left" vertical="center"/>
    </xf>
    <xf numFmtId="0" fontId="94" fillId="7" borderId="4" xfId="0" applyFont="1" applyFill="1" applyBorder="1" applyAlignment="1">
      <alignment horizontal="left" vertical="center" indent="2"/>
    </xf>
    <xf numFmtId="0" fontId="94" fillId="6" borderId="4" xfId="0" applyFont="1" applyFill="1" applyBorder="1" applyAlignment="1" applyProtection="1">
      <alignment horizontal="left" vertical="center" wrapText="1"/>
      <protection locked="0"/>
    </xf>
    <xf numFmtId="0" fontId="94" fillId="7" borderId="145" xfId="0" applyFont="1" applyFill="1" applyBorder="1" applyAlignment="1">
      <alignment horizontal="left" vertical="center" indent="2"/>
    </xf>
    <xf numFmtId="0" fontId="94" fillId="6" borderId="145" xfId="0" applyFont="1" applyFill="1" applyBorder="1" applyAlignment="1" applyProtection="1">
      <alignment horizontal="left" vertical="center" wrapText="1"/>
      <protection locked="0"/>
    </xf>
    <xf numFmtId="0" fontId="94" fillId="0" borderId="0" xfId="0" applyFont="1"/>
    <xf numFmtId="38" fontId="94" fillId="27" borderId="4" xfId="0" applyNumberFormat="1" applyFont="1" applyFill="1" applyBorder="1"/>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166" fontId="3" fillId="3" borderId="1" xfId="0" applyNumberFormat="1" applyFont="1" applyFill="1" applyBorder="1" applyAlignment="1">
      <alignment horizontal="center" vertical="top" wrapText="1"/>
    </xf>
    <xf numFmtId="166" fontId="3" fillId="3" borderId="2" xfId="0" applyNumberFormat="1" applyFont="1" applyFill="1" applyBorder="1" applyAlignment="1">
      <alignment horizontal="center" vertical="top" wrapText="1"/>
    </xf>
    <xf numFmtId="166" fontId="3" fillId="3" borderId="3" xfId="0" applyNumberFormat="1"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6" borderId="110" xfId="0" applyFont="1" applyFill="1" applyBorder="1" applyAlignment="1">
      <alignment horizontal="left"/>
    </xf>
    <xf numFmtId="0" fontId="2" fillId="6" borderId="111" xfId="0" applyFont="1" applyFill="1" applyBorder="1" applyAlignment="1">
      <alignment horizontal="left"/>
    </xf>
    <xf numFmtId="0" fontId="4" fillId="2" borderId="110" xfId="0" applyFont="1" applyFill="1" applyBorder="1" applyAlignment="1">
      <alignment horizontal="center" vertical="center"/>
    </xf>
    <xf numFmtId="0" fontId="4" fillId="2" borderId="111" xfId="0" applyFont="1" applyFill="1" applyBorder="1" applyAlignment="1">
      <alignment horizontal="center" vertical="center"/>
    </xf>
    <xf numFmtId="0" fontId="2" fillId="6" borderId="1" xfId="0" applyFont="1" applyFill="1" applyBorder="1" applyAlignment="1">
      <alignment horizontal="left" vertical="top"/>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1" applyNumberFormat="1" applyFont="1" applyFill="1" applyBorder="1" applyAlignment="1">
      <alignment horizontal="center" vertical="center"/>
    </xf>
    <xf numFmtId="164" fontId="10" fillId="10" borderId="4" xfId="1" applyNumberFormat="1" applyFont="1" applyFill="1" applyBorder="1" applyAlignment="1">
      <alignment horizontal="center" vertical="top" wrapText="1"/>
    </xf>
    <xf numFmtId="164" fontId="10" fillId="10" borderId="1" xfId="1" applyNumberFormat="1" applyFont="1" applyFill="1" applyBorder="1" applyAlignment="1">
      <alignment horizontal="center" vertical="top" wrapText="1"/>
    </xf>
    <xf numFmtId="164" fontId="10" fillId="10" borderId="3" xfId="1" applyNumberFormat="1" applyFont="1" applyFill="1" applyBorder="1" applyAlignment="1">
      <alignment horizontal="center" vertical="top" wrapText="1"/>
    </xf>
    <xf numFmtId="3" fontId="11" fillId="6" borderId="1" xfId="1" applyNumberFormat="1" applyFont="1" applyFill="1" applyBorder="1" applyAlignment="1">
      <alignment horizontal="left"/>
    </xf>
    <xf numFmtId="3" fontId="11" fillId="6" borderId="2" xfId="1" applyNumberFormat="1" applyFont="1" applyFill="1" applyBorder="1" applyAlignment="1">
      <alignment horizontal="left"/>
    </xf>
    <xf numFmtId="3" fontId="11" fillId="6" borderId="3" xfId="1" applyNumberFormat="1" applyFont="1" applyFill="1" applyBorder="1" applyAlignment="1">
      <alignment horizontal="left"/>
    </xf>
    <xf numFmtId="0" fontId="4" fillId="2" borderId="4" xfId="0" applyFont="1" applyFill="1" applyBorder="1" applyAlignment="1">
      <alignment horizontal="center"/>
    </xf>
    <xf numFmtId="1" fontId="10" fillId="10" borderId="4" xfId="1" applyNumberFormat="1"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61" fillId="30" borderId="84" xfId="0" applyFont="1" applyFill="1" applyBorder="1" applyAlignment="1">
      <alignment horizontal="center" vertical="center"/>
    </xf>
    <xf numFmtId="0" fontId="61" fillId="30" borderId="0" xfId="0" applyFont="1" applyFill="1" applyAlignment="1">
      <alignment horizontal="center" vertical="center"/>
    </xf>
    <xf numFmtId="0" fontId="73" fillId="0" borderId="8" xfId="0" applyFont="1" applyBorder="1" applyAlignment="1">
      <alignment horizontal="center" vertical="center"/>
    </xf>
    <xf numFmtId="0" fontId="73" fillId="0" borderId="87" xfId="0" applyFont="1" applyBorder="1" applyAlignment="1">
      <alignment horizontal="center" vertical="center"/>
    </xf>
    <xf numFmtId="0" fontId="73" fillId="0" borderId="86" xfId="0" applyFont="1" applyBorder="1" applyAlignment="1">
      <alignment horizontal="center" vertical="center"/>
    </xf>
    <xf numFmtId="0" fontId="13" fillId="0" borderId="8" xfId="0" applyFont="1" applyBorder="1" applyAlignment="1">
      <alignment horizontal="left" vertical="center"/>
    </xf>
    <xf numFmtId="0" fontId="13" fillId="0" borderId="87" xfId="0" applyFont="1" applyBorder="1" applyAlignment="1">
      <alignment horizontal="left" vertical="center"/>
    </xf>
    <xf numFmtId="0" fontId="13" fillId="0" borderId="86" xfId="0" applyFont="1" applyBorder="1" applyAlignment="1">
      <alignment horizontal="left" vertical="center"/>
    </xf>
    <xf numFmtId="49" fontId="63" fillId="0" borderId="8" xfId="0" applyNumberFormat="1" applyFont="1" applyBorder="1" applyAlignment="1">
      <alignment horizontal="center"/>
    </xf>
    <xf numFmtId="49" fontId="63" fillId="0" borderId="86" xfId="0" applyNumberFormat="1" applyFont="1" applyBorder="1" applyAlignment="1">
      <alignment horizontal="center"/>
    </xf>
    <xf numFmtId="0" fontId="65" fillId="0" borderId="8" xfId="0" applyFont="1" applyBorder="1" applyAlignment="1">
      <alignment horizontal="center"/>
    </xf>
    <xf numFmtId="0" fontId="65" fillId="0" borderId="86" xfId="0" applyFont="1" applyBorder="1" applyAlignment="1">
      <alignment horizontal="center"/>
    </xf>
    <xf numFmtId="0" fontId="63" fillId="0" borderId="8" xfId="0" applyFont="1" applyBorder="1" applyAlignment="1">
      <alignment horizontal="center"/>
    </xf>
    <xf numFmtId="0" fontId="63" fillId="0" borderId="87" xfId="0" applyFont="1" applyBorder="1" applyAlignment="1">
      <alignment horizontal="center"/>
    </xf>
    <xf numFmtId="0" fontId="63" fillId="0" borderId="88" xfId="0" applyFont="1" applyBorder="1" applyAlignment="1">
      <alignment horizontal="center"/>
    </xf>
    <xf numFmtId="0" fontId="65" fillId="0" borderId="85" xfId="0" applyFont="1" applyBorder="1" applyAlignment="1">
      <alignment horizontal="left" vertical="center"/>
    </xf>
    <xf numFmtId="0" fontId="65" fillId="0" borderId="87" xfId="0" applyFont="1" applyBorder="1" applyAlignment="1">
      <alignment horizontal="left" vertical="center"/>
    </xf>
    <xf numFmtId="0" fontId="65" fillId="0" borderId="86" xfId="0" applyFont="1" applyBorder="1" applyAlignment="1">
      <alignment horizontal="left" vertical="center"/>
    </xf>
    <xf numFmtId="0" fontId="97" fillId="31" borderId="8" xfId="0" quotePrefix="1" applyFont="1" applyFill="1" applyBorder="1" applyAlignment="1">
      <alignment horizontal="left" wrapText="1"/>
    </xf>
    <xf numFmtId="0" fontId="97" fillId="31" borderId="87" xfId="0" quotePrefix="1" applyFont="1" applyFill="1" applyBorder="1" applyAlignment="1">
      <alignment horizontal="left" wrapText="1"/>
    </xf>
    <xf numFmtId="0" fontId="97" fillId="31" borderId="88" xfId="0" quotePrefix="1" applyFont="1" applyFill="1" applyBorder="1" applyAlignment="1">
      <alignment horizontal="left" wrapText="1"/>
    </xf>
    <xf numFmtId="0" fontId="97" fillId="31" borderId="80" xfId="0" applyFont="1" applyFill="1" applyBorder="1" applyAlignment="1">
      <alignment horizontal="left" vertical="center" wrapText="1"/>
    </xf>
    <xf numFmtId="0" fontId="97" fillId="31" borderId="25" xfId="0" applyFont="1" applyFill="1" applyBorder="1" applyAlignment="1">
      <alignment horizontal="left" vertical="center" wrapText="1"/>
    </xf>
    <xf numFmtId="0" fontId="97" fillId="31" borderId="11" xfId="0" applyFont="1" applyFill="1" applyBorder="1" applyAlignment="1">
      <alignment horizontal="left" vertical="center" wrapText="1"/>
    </xf>
    <xf numFmtId="0" fontId="97" fillId="31" borderId="93" xfId="0" applyFont="1" applyFill="1" applyBorder="1" applyAlignment="1">
      <alignment horizontal="left" vertical="center" wrapText="1"/>
    </xf>
    <xf numFmtId="0" fontId="97" fillId="31" borderId="0" xfId="0" applyFont="1" applyFill="1" applyAlignment="1">
      <alignment horizontal="left" vertical="center" wrapText="1"/>
    </xf>
    <xf numFmtId="0" fontId="97" fillId="31" borderId="48" xfId="0" applyFont="1" applyFill="1" applyBorder="1" applyAlignment="1">
      <alignment horizontal="left" vertical="center" wrapText="1"/>
    </xf>
    <xf numFmtId="0" fontId="75" fillId="39" borderId="117" xfId="0" applyFont="1" applyFill="1" applyBorder="1" applyAlignment="1">
      <alignment horizontal="center" vertical="center" wrapText="1"/>
    </xf>
    <xf numFmtId="0" fontId="75" fillId="39" borderId="121" xfId="0" applyFont="1" applyFill="1" applyBorder="1" applyAlignment="1">
      <alignment horizontal="center" vertical="center" wrapText="1"/>
    </xf>
    <xf numFmtId="0" fontId="75" fillId="39" borderId="118" xfId="0" applyFont="1" applyFill="1" applyBorder="1" applyAlignment="1">
      <alignment horizontal="center" vertical="center" wrapText="1"/>
    </xf>
    <xf numFmtId="0" fontId="75" fillId="39" borderId="122" xfId="0" applyFont="1" applyFill="1" applyBorder="1" applyAlignment="1">
      <alignment horizontal="center" vertical="center" wrapText="1"/>
    </xf>
    <xf numFmtId="0" fontId="78" fillId="13" borderId="130" xfId="0" applyFont="1" applyFill="1" applyBorder="1" applyAlignment="1" applyProtection="1">
      <alignment horizontal="center" vertical="center"/>
      <protection locked="0"/>
    </xf>
    <xf numFmtId="0" fontId="78" fillId="13" borderId="14" xfId="0" applyFont="1" applyFill="1" applyBorder="1" applyAlignment="1" applyProtection="1">
      <alignment horizontal="center" vertical="center"/>
      <protection locked="0"/>
    </xf>
    <xf numFmtId="0" fontId="77" fillId="41" borderId="17" xfId="0" applyFont="1" applyFill="1" applyBorder="1" applyAlignment="1" applyProtection="1">
      <alignment horizontal="center" vertical="center" textRotation="90"/>
      <protection locked="0"/>
    </xf>
    <xf numFmtId="0" fontId="77" fillId="45" borderId="17" xfId="0" applyFont="1" applyFill="1" applyBorder="1" applyAlignment="1" applyProtection="1">
      <alignment horizontal="center" vertical="center" textRotation="90"/>
      <protection locked="0"/>
    </xf>
    <xf numFmtId="0" fontId="77" fillId="46" borderId="17" xfId="0" applyFont="1" applyFill="1" applyBorder="1" applyAlignment="1" applyProtection="1">
      <alignment horizontal="center" vertical="center" textRotation="90"/>
      <protection locked="0"/>
    </xf>
    <xf numFmtId="0" fontId="60" fillId="31" borderId="8" xfId="0" quotePrefix="1" applyFont="1" applyFill="1" applyBorder="1" applyAlignment="1">
      <alignment horizontal="left" wrapText="1"/>
    </xf>
    <xf numFmtId="0" fontId="60" fillId="31" borderId="87" xfId="0" quotePrefix="1" applyFont="1" applyFill="1" applyBorder="1" applyAlignment="1">
      <alignment horizontal="left" wrapText="1"/>
    </xf>
    <xf numFmtId="0" fontId="60" fillId="31" borderId="88" xfId="0" quotePrefix="1" applyFont="1" applyFill="1" applyBorder="1" applyAlignment="1">
      <alignment horizontal="left" wrapText="1"/>
    </xf>
    <xf numFmtId="0" fontId="60" fillId="31" borderId="80" xfId="0" applyFont="1" applyFill="1" applyBorder="1" applyAlignment="1">
      <alignment horizontal="left" vertical="center" wrapText="1"/>
    </xf>
    <xf numFmtId="0" fontId="60" fillId="31" borderId="25" xfId="0" applyFont="1" applyFill="1" applyBorder="1" applyAlignment="1">
      <alignment horizontal="left" vertical="center" wrapText="1"/>
    </xf>
    <xf numFmtId="0" fontId="60" fillId="31" borderId="11" xfId="0" applyFont="1" applyFill="1" applyBorder="1" applyAlignment="1">
      <alignment horizontal="left" vertical="center" wrapText="1"/>
    </xf>
    <xf numFmtId="0" fontId="60" fillId="31" borderId="93" xfId="0" applyFont="1" applyFill="1" applyBorder="1" applyAlignment="1">
      <alignment horizontal="left" vertical="center" wrapText="1"/>
    </xf>
    <xf numFmtId="0" fontId="60" fillId="31" borderId="0" xfId="0" applyFont="1" applyFill="1" applyAlignment="1">
      <alignment horizontal="left" vertical="center" wrapText="1"/>
    </xf>
    <xf numFmtId="0" fontId="60" fillId="31" borderId="48" xfId="0" applyFont="1" applyFill="1" applyBorder="1" applyAlignment="1">
      <alignment horizontal="left" vertical="center" wrapText="1"/>
    </xf>
    <xf numFmtId="0" fontId="60" fillId="31" borderId="100" xfId="0" applyFont="1" applyFill="1" applyBorder="1" applyAlignment="1">
      <alignment horizontal="center" wrapText="1"/>
    </xf>
    <xf numFmtId="0" fontId="60" fillId="31" borderId="101" xfId="0" applyFont="1" applyFill="1" applyBorder="1" applyAlignment="1">
      <alignment horizontal="center" wrapText="1"/>
    </xf>
    <xf numFmtId="0" fontId="60" fillId="31" borderId="103" xfId="0" applyFont="1" applyFill="1" applyBorder="1" applyAlignment="1">
      <alignment horizontal="center" wrapText="1"/>
    </xf>
    <xf numFmtId="0" fontId="60" fillId="31" borderId="0" xfId="0" applyFont="1" applyFill="1" applyAlignment="1">
      <alignment horizontal="center" wrapText="1"/>
    </xf>
    <xf numFmtId="0" fontId="13" fillId="0" borderId="85" xfId="0" applyFont="1" applyBorder="1" applyAlignment="1">
      <alignment horizontal="center"/>
    </xf>
    <xf numFmtId="0" fontId="13" fillId="0" borderId="87" xfId="0" applyFont="1" applyBorder="1" applyAlignment="1">
      <alignment horizontal="center"/>
    </xf>
    <xf numFmtId="0" fontId="13" fillId="0" borderId="108" xfId="0" applyFont="1" applyBorder="1" applyAlignment="1">
      <alignment horizontal="center"/>
    </xf>
    <xf numFmtId="0" fontId="7" fillId="0" borderId="110" xfId="0" applyFont="1" applyBorder="1" applyAlignment="1">
      <alignment horizontal="center"/>
    </xf>
    <xf numFmtId="0" fontId="7" fillId="0" borderId="111" xfId="0" applyFont="1" applyBorder="1" applyAlignment="1">
      <alignment horizontal="center"/>
    </xf>
    <xf numFmtId="0" fontId="100" fillId="31" borderId="8" xfId="0" quotePrefix="1" applyFont="1" applyFill="1" applyBorder="1" applyAlignment="1">
      <alignment horizontal="left" wrapText="1"/>
    </xf>
    <xf numFmtId="0" fontId="99" fillId="31" borderId="8" xfId="0" quotePrefix="1" applyFont="1" applyFill="1" applyBorder="1" applyAlignment="1">
      <alignment horizontal="left" wrapText="1"/>
    </xf>
    <xf numFmtId="0" fontId="99" fillId="31" borderId="87" xfId="0" quotePrefix="1" applyFont="1" applyFill="1" applyBorder="1" applyAlignment="1">
      <alignment horizontal="left" wrapText="1"/>
    </xf>
    <xf numFmtId="0" fontId="99" fillId="31" borderId="88" xfId="0" quotePrefix="1" applyFont="1" applyFill="1" applyBorder="1" applyAlignment="1">
      <alignment horizontal="left" wrapText="1"/>
    </xf>
    <xf numFmtId="0" fontId="29" fillId="17" borderId="110" xfId="2" applyNumberFormat="1" applyFont="1" applyFill="1" applyBorder="1" applyAlignment="1">
      <alignment horizontal="center" vertical="center"/>
    </xf>
    <xf numFmtId="0" fontId="29" fillId="17" borderId="150" xfId="2" applyNumberFormat="1" applyFont="1" applyFill="1" applyBorder="1" applyAlignment="1">
      <alignment horizontal="center" vertical="center"/>
    </xf>
    <xf numFmtId="0" fontId="29" fillId="17" borderId="111" xfId="2" applyNumberFormat="1" applyFont="1" applyFill="1" applyBorder="1" applyAlignment="1">
      <alignment horizontal="center" vertical="center"/>
    </xf>
    <xf numFmtId="0" fontId="46" fillId="24" borderId="0" xfId="2" applyNumberFormat="1" applyFont="1" applyFill="1" applyAlignment="1">
      <alignment horizontal="left" vertical="top" wrapText="1"/>
    </xf>
    <xf numFmtId="0" fontId="11" fillId="0" borderId="52" xfId="2" applyNumberFormat="1" applyFont="1" applyBorder="1" applyAlignment="1">
      <alignment horizontal="left"/>
    </xf>
    <xf numFmtId="0" fontId="11" fillId="0" borderId="150" xfId="2" applyNumberFormat="1" applyFont="1" applyBorder="1" applyAlignment="1">
      <alignment horizontal="left"/>
    </xf>
    <xf numFmtId="0" fontId="11" fillId="0" borderId="53" xfId="2" applyNumberFormat="1" applyFont="1" applyBorder="1" applyAlignment="1">
      <alignment horizontal="left"/>
    </xf>
    <xf numFmtId="0" fontId="11" fillId="0" borderId="150" xfId="2" applyNumberFormat="1" applyFont="1" applyBorder="1" applyAlignment="1">
      <alignment horizontal="center"/>
    </xf>
    <xf numFmtId="0" fontId="11" fillId="0" borderId="53" xfId="2" applyNumberFormat="1" applyFont="1" applyBorder="1" applyAlignment="1">
      <alignment horizontal="center"/>
    </xf>
    <xf numFmtId="0" fontId="11" fillId="0" borderId="55" xfId="2" applyNumberFormat="1" applyFont="1" applyBorder="1" applyAlignment="1">
      <alignment horizontal="left"/>
    </xf>
    <xf numFmtId="0" fontId="11" fillId="0" borderId="57" xfId="2" applyNumberFormat="1" applyFont="1" applyBorder="1" applyAlignment="1">
      <alignment horizontal="left"/>
    </xf>
    <xf numFmtId="0" fontId="11" fillId="0" borderId="56" xfId="2" applyNumberFormat="1" applyFont="1" applyBorder="1" applyAlignment="1">
      <alignment horizontal="left"/>
    </xf>
    <xf numFmtId="0" fontId="11" fillId="0" borderId="57" xfId="2" applyNumberFormat="1" applyFont="1" applyBorder="1" applyAlignment="1">
      <alignment horizontal="center"/>
    </xf>
    <xf numFmtId="0" fontId="11" fillId="0" borderId="56" xfId="2" applyNumberFormat="1" applyFont="1" applyBorder="1" applyAlignment="1">
      <alignment horizontal="center"/>
    </xf>
    <xf numFmtId="0" fontId="2" fillId="6" borderId="0" xfId="0" applyFont="1" applyFill="1" applyAlignment="1">
      <alignment horizontal="left" vertical="top"/>
    </xf>
    <xf numFmtId="0" fontId="32" fillId="0" borderId="42" xfId="2" applyNumberFormat="1" applyFont="1" applyBorder="1" applyAlignment="1">
      <alignment horizontal="center" vertical="center"/>
    </xf>
    <xf numFmtId="0" fontId="32" fillId="0" borderId="0" xfId="2" applyNumberFormat="1" applyFont="1" applyAlignment="1">
      <alignment horizontal="center" vertical="center"/>
    </xf>
    <xf numFmtId="0" fontId="32" fillId="0" borderId="22" xfId="2" applyNumberFormat="1" applyFont="1" applyBorder="1" applyAlignment="1">
      <alignment horizontal="center" vertical="center"/>
    </xf>
    <xf numFmtId="0" fontId="30" fillId="0" borderId="44" xfId="2" applyNumberFormat="1" applyFont="1" applyBorder="1" applyAlignment="1">
      <alignment horizontal="center" vertical="center"/>
    </xf>
    <xf numFmtId="0" fontId="30" fillId="0" borderId="45" xfId="2" applyNumberFormat="1" applyFont="1" applyBorder="1" applyAlignment="1">
      <alignment horizontal="center" vertical="center"/>
    </xf>
    <xf numFmtId="0" fontId="43" fillId="0" borderId="54" xfId="2" applyNumberFormat="1" applyFont="1" applyBorder="1" applyAlignment="1">
      <alignment horizontal="center"/>
    </xf>
    <xf numFmtId="0" fontId="43" fillId="0" borderId="47" xfId="2" applyNumberFormat="1" applyFont="1" applyBorder="1" applyAlignment="1">
      <alignment horizontal="center"/>
    </xf>
    <xf numFmtId="0" fontId="43" fillId="0" borderId="46" xfId="2" applyNumberFormat="1" applyFont="1" applyBorder="1" applyAlignment="1">
      <alignment horizontal="center"/>
    </xf>
    <xf numFmtId="0" fontId="43" fillId="0" borderId="43" xfId="2" applyNumberFormat="1" applyFont="1" applyBorder="1" applyAlignment="1">
      <alignment horizontal="center"/>
    </xf>
    <xf numFmtId="0" fontId="43" fillId="0" borderId="44" xfId="2" applyNumberFormat="1" applyFont="1" applyBorder="1" applyAlignment="1">
      <alignment horizontal="center"/>
    </xf>
    <xf numFmtId="0" fontId="43" fillId="0" borderId="45" xfId="2" applyNumberFormat="1" applyFont="1" applyBorder="1" applyAlignment="1">
      <alignment horizontal="center"/>
    </xf>
    <xf numFmtId="0" fontId="29" fillId="17" borderId="1" xfId="5" applyFont="1" applyFill="1" applyBorder="1" applyAlignment="1">
      <alignment horizontal="center" vertical="center"/>
    </xf>
    <xf numFmtId="0" fontId="29" fillId="17" borderId="2" xfId="5" applyFont="1" applyFill="1" applyBorder="1" applyAlignment="1">
      <alignment horizontal="center" vertical="center"/>
    </xf>
    <xf numFmtId="0" fontId="29" fillId="17" borderId="3" xfId="5" applyFont="1" applyFill="1" applyBorder="1" applyAlignment="1">
      <alignment horizontal="center" vertical="center"/>
    </xf>
    <xf numFmtId="0" fontId="33" fillId="17" borderId="0" xfId="5" applyFont="1" applyFill="1" applyAlignment="1">
      <alignment horizontal="center" vertical="center"/>
    </xf>
    <xf numFmtId="0" fontId="46" fillId="24" borderId="0" xfId="5" applyFont="1" applyFill="1" applyAlignment="1">
      <alignment horizontal="left" vertical="top" wrapText="1"/>
    </xf>
    <xf numFmtId="0" fontId="11" fillId="0" borderId="52" xfId="5" applyFont="1" applyBorder="1" applyAlignment="1">
      <alignment horizontal="left"/>
    </xf>
    <xf numFmtId="0" fontId="11" fillId="0" borderId="2" xfId="5" applyFont="1" applyBorder="1" applyAlignment="1">
      <alignment horizontal="left"/>
    </xf>
    <xf numFmtId="0" fontId="11" fillId="0" borderId="53" xfId="5" applyFont="1" applyBorder="1" applyAlignment="1">
      <alignment horizontal="left"/>
    </xf>
    <xf numFmtId="0" fontId="11" fillId="0" borderId="2" xfId="5" applyFont="1" applyBorder="1" applyAlignment="1">
      <alignment horizontal="center"/>
    </xf>
    <xf numFmtId="0" fontId="11" fillId="0" borderId="53" xfId="5" applyFont="1" applyBorder="1" applyAlignment="1">
      <alignment horizontal="center"/>
    </xf>
    <xf numFmtId="0" fontId="11" fillId="0" borderId="55" xfId="5" applyFont="1" applyBorder="1" applyAlignment="1">
      <alignment horizontal="left"/>
    </xf>
    <xf numFmtId="0" fontId="11" fillId="0" borderId="57" xfId="5" applyFont="1" applyBorder="1" applyAlignment="1">
      <alignment horizontal="left"/>
    </xf>
    <xf numFmtId="0" fontId="11" fillId="0" borderId="56" xfId="5" applyFont="1" applyBorder="1" applyAlignment="1">
      <alignment horizontal="left"/>
    </xf>
    <xf numFmtId="0" fontId="11" fillId="0" borderId="57" xfId="5" applyFont="1" applyBorder="1" applyAlignment="1">
      <alignment horizontal="center"/>
    </xf>
    <xf numFmtId="0" fontId="11" fillId="0" borderId="56" xfId="5" applyFont="1" applyBorder="1" applyAlignment="1">
      <alignment horizontal="center"/>
    </xf>
    <xf numFmtId="0" fontId="2" fillId="0" borderId="0" xfId="0" applyFont="1" applyAlignment="1">
      <alignment horizontal="left" vertical="top"/>
    </xf>
    <xf numFmtId="0" fontId="32" fillId="0" borderId="42" xfId="5" applyFont="1" applyBorder="1" applyAlignment="1">
      <alignment horizontal="center" vertical="center"/>
    </xf>
    <xf numFmtId="0" fontId="32" fillId="0" borderId="0" xfId="5" applyFont="1" applyAlignment="1">
      <alignment horizontal="center" vertical="center"/>
    </xf>
    <xf numFmtId="0" fontId="32" fillId="0" borderId="22" xfId="5" applyFont="1" applyBorder="1" applyAlignment="1">
      <alignment horizontal="center" vertical="center"/>
    </xf>
    <xf numFmtId="0" fontId="33" fillId="16" borderId="0" xfId="5" applyFont="1" applyFill="1" applyAlignment="1">
      <alignment horizontal="center" vertical="center"/>
    </xf>
    <xf numFmtId="0" fontId="30" fillId="0" borderId="44" xfId="5" applyFont="1" applyBorder="1" applyAlignment="1">
      <alignment horizontal="center" vertical="center"/>
    </xf>
    <xf numFmtId="0" fontId="30" fillId="0" borderId="45" xfId="5" applyFont="1" applyBorder="1" applyAlignment="1">
      <alignment horizontal="center" vertical="center"/>
    </xf>
    <xf numFmtId="0" fontId="43" fillId="0" borderId="54" xfId="5" applyFont="1" applyBorder="1" applyAlignment="1">
      <alignment horizontal="center"/>
    </xf>
    <xf numFmtId="0" fontId="43" fillId="0" borderId="47" xfId="5" applyFont="1" applyBorder="1" applyAlignment="1">
      <alignment horizontal="center"/>
    </xf>
    <xf numFmtId="0" fontId="43" fillId="0" borderId="46" xfId="5" applyFont="1" applyBorder="1" applyAlignment="1">
      <alignment horizontal="center"/>
    </xf>
    <xf numFmtId="0" fontId="43" fillId="0" borderId="43" xfId="5" applyFont="1" applyBorder="1" applyAlignment="1">
      <alignment horizontal="center"/>
    </xf>
    <xf numFmtId="0" fontId="43" fillId="0" borderId="44" xfId="5" applyFont="1" applyBorder="1" applyAlignment="1">
      <alignment horizontal="center"/>
    </xf>
    <xf numFmtId="0" fontId="43" fillId="0" borderId="45" xfId="5" applyFont="1" applyBorder="1" applyAlignment="1">
      <alignment horizontal="center"/>
    </xf>
    <xf numFmtId="0" fontId="29" fillId="20" borderId="1" xfId="0" applyFont="1" applyFill="1" applyBorder="1" applyAlignment="1">
      <alignment horizontal="left" vertical="center" wrapText="1"/>
    </xf>
    <xf numFmtId="0" fontId="29" fillId="20" borderId="2" xfId="0" applyFont="1" applyFill="1" applyBorder="1" applyAlignment="1">
      <alignment horizontal="left" vertical="center" wrapText="1"/>
    </xf>
    <xf numFmtId="0" fontId="29" fillId="20" borderId="3" xfId="0" applyFont="1" applyFill="1" applyBorder="1" applyAlignment="1">
      <alignment horizontal="left"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1" xfId="5" applyFont="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7" fillId="18" borderId="34" xfId="5" applyFont="1" applyFill="1" applyBorder="1" applyAlignment="1">
      <alignment horizontal="center" vertical="center" wrapText="1"/>
    </xf>
    <xf numFmtId="0" fontId="27" fillId="18" borderId="21" xfId="5" applyFont="1" applyFill="1" applyBorder="1" applyAlignment="1">
      <alignment horizontal="center" vertical="center" wrapText="1"/>
    </xf>
    <xf numFmtId="0" fontId="27" fillId="18" borderId="37" xfId="5" applyFont="1" applyFill="1" applyBorder="1" applyAlignment="1">
      <alignment horizontal="center" vertical="center" wrapText="1"/>
    </xf>
    <xf numFmtId="0" fontId="27" fillId="18" borderId="38" xfId="5" applyFont="1" applyFill="1" applyBorder="1" applyAlignment="1">
      <alignment horizontal="center" vertical="center" wrapText="1"/>
    </xf>
    <xf numFmtId="0" fontId="21" fillId="0" borderId="110" xfId="2" applyNumberFormat="1" applyFont="1" applyBorder="1" applyAlignment="1" applyProtection="1">
      <alignment horizontal="center" vertical="center"/>
      <protection locked="0"/>
    </xf>
    <xf numFmtId="0" fontId="21" fillId="0" borderId="150" xfId="2" applyNumberFormat="1" applyFont="1" applyBorder="1" applyAlignment="1" applyProtection="1">
      <alignment horizontal="center" vertical="center"/>
      <protection locked="0"/>
    </xf>
    <xf numFmtId="0" fontId="21" fillId="0" borderId="111" xfId="2" applyNumberFormat="1" applyFont="1" applyBorder="1" applyAlignment="1" applyProtection="1">
      <alignment horizontal="center" vertical="center"/>
      <protection locked="0"/>
    </xf>
    <xf numFmtId="0" fontId="10" fillId="0" borderId="20" xfId="2" applyNumberFormat="1" applyFont="1" applyBorder="1" applyAlignment="1" applyProtection="1">
      <alignment horizontal="center" vertical="center"/>
      <protection locked="0"/>
    </xf>
    <xf numFmtId="0" fontId="10" fillId="0" borderId="21" xfId="2" applyNumberFormat="1" applyFont="1" applyBorder="1" applyAlignment="1" applyProtection="1">
      <alignment horizontal="center" vertical="center"/>
      <protection locked="0"/>
    </xf>
    <xf numFmtId="0" fontId="20" fillId="18" borderId="28" xfId="2" applyNumberFormat="1" applyFont="1" applyFill="1" applyBorder="1" applyAlignment="1" applyProtection="1">
      <alignment horizontal="center" vertical="center" wrapText="1"/>
      <protection locked="0"/>
    </xf>
    <xf numFmtId="0" fontId="20" fillId="18" borderId="67" xfId="2" applyNumberFormat="1" applyFont="1" applyFill="1" applyBorder="1" applyAlignment="1" applyProtection="1">
      <alignment horizontal="center" vertical="center" wrapText="1"/>
      <protection locked="0"/>
    </xf>
    <xf numFmtId="0" fontId="46" fillId="24" borderId="0" xfId="2" applyNumberFormat="1" applyFont="1" applyFill="1" applyAlignment="1" applyProtection="1">
      <alignment horizontal="left" vertical="top" wrapText="1"/>
      <protection locked="0"/>
    </xf>
    <xf numFmtId="0" fontId="46" fillId="24" borderId="0" xfId="5" applyFont="1" applyFill="1" applyAlignment="1" applyProtection="1">
      <alignment horizontal="left" vertical="top" wrapText="1"/>
      <protection locked="0"/>
    </xf>
    <xf numFmtId="0" fontId="21" fillId="0" borderId="1" xfId="5" applyFont="1" applyBorder="1" applyAlignment="1" applyProtection="1">
      <alignment horizontal="center" vertical="center"/>
      <protection locked="0"/>
    </xf>
    <xf numFmtId="0" fontId="21" fillId="0" borderId="2" xfId="5" applyFont="1" applyBorder="1" applyAlignment="1" applyProtection="1">
      <alignment horizontal="center" vertical="center"/>
      <protection locked="0"/>
    </xf>
    <xf numFmtId="0" fontId="21" fillId="0" borderId="3" xfId="5" applyFont="1" applyBorder="1" applyAlignment="1" applyProtection="1">
      <alignment horizontal="center" vertical="center"/>
      <protection locked="0"/>
    </xf>
    <xf numFmtId="0" fontId="10" fillId="0" borderId="1" xfId="5" applyFont="1" applyBorder="1" applyAlignment="1" applyProtection="1">
      <alignment horizontal="center" vertical="center" wrapText="1"/>
      <protection locked="0"/>
    </xf>
    <xf numFmtId="0" fontId="10" fillId="0" borderId="2" xfId="5" applyFont="1" applyBorder="1" applyAlignment="1" applyProtection="1">
      <alignment horizontal="center" vertical="center" wrapText="1"/>
      <protection locked="0"/>
    </xf>
    <xf numFmtId="0" fontId="10" fillId="0" borderId="3" xfId="5" applyFont="1" applyBorder="1" applyAlignment="1" applyProtection="1">
      <alignment horizontal="center" vertical="center" wrapText="1"/>
      <protection locked="0"/>
    </xf>
    <xf numFmtId="0" fontId="10" fillId="0" borderId="20" xfId="5" applyFont="1" applyBorder="1" applyAlignment="1" applyProtection="1">
      <alignment horizontal="center" vertical="center"/>
      <protection locked="0"/>
    </xf>
    <xf numFmtId="0" fontId="10" fillId="0" borderId="21" xfId="5" applyFont="1" applyBorder="1" applyAlignment="1" applyProtection="1">
      <alignment horizontal="center" vertical="center"/>
      <protection locked="0"/>
    </xf>
    <xf numFmtId="0" fontId="20" fillId="18" borderId="28" xfId="5" applyFont="1" applyFill="1" applyBorder="1" applyAlignment="1" applyProtection="1">
      <alignment horizontal="center" vertical="center" wrapText="1"/>
      <protection locked="0"/>
    </xf>
    <xf numFmtId="0" fontId="20" fillId="18" borderId="67" xfId="5" applyFont="1" applyFill="1" applyBorder="1" applyAlignment="1" applyProtection="1">
      <alignment horizontal="center" vertical="center" wrapText="1"/>
      <protection locked="0"/>
    </xf>
    <xf numFmtId="0" fontId="0" fillId="0" borderId="35" xfId="0" applyBorder="1" applyAlignment="1">
      <alignment horizontal="center" vertical="center"/>
    </xf>
    <xf numFmtId="0" fontId="0" fillId="0" borderId="83" xfId="0" applyBorder="1" applyAlignment="1">
      <alignment horizontal="center" vertical="center"/>
    </xf>
    <xf numFmtId="49" fontId="29" fillId="0" borderId="35" xfId="0" applyNumberFormat="1" applyFont="1" applyBorder="1" applyAlignment="1">
      <alignment horizontal="center" vertical="center"/>
    </xf>
    <xf numFmtId="49" fontId="29" fillId="0" borderId="66" xfId="0" applyNumberFormat="1" applyFont="1" applyBorder="1" applyAlignment="1">
      <alignment horizontal="center" vertical="center"/>
    </xf>
    <xf numFmtId="49" fontId="29" fillId="0" borderId="29" xfId="0" applyNumberFormat="1" applyFont="1" applyBorder="1" applyAlignment="1">
      <alignment horizontal="center" vertical="center"/>
    </xf>
    <xf numFmtId="170" fontId="21" fillId="19" borderId="35" xfId="3" applyNumberFormat="1" applyFont="1" applyFill="1" applyBorder="1" applyAlignment="1">
      <alignment horizontal="center" vertical="center"/>
    </xf>
    <xf numFmtId="170" fontId="21" fillId="19" borderId="29" xfId="3" applyNumberFormat="1" applyFont="1" applyFill="1" applyBorder="1" applyAlignment="1">
      <alignment horizontal="center" vertical="center"/>
    </xf>
    <xf numFmtId="170" fontId="21" fillId="21" borderId="36" xfId="3" applyNumberFormat="1" applyFont="1" applyFill="1" applyBorder="1" applyAlignment="1">
      <alignment horizontal="center" vertical="center"/>
    </xf>
    <xf numFmtId="170" fontId="21" fillId="21" borderId="40" xfId="3" applyNumberFormat="1" applyFont="1" applyFill="1" applyBorder="1" applyAlignment="1">
      <alignment horizontal="center" vertical="center"/>
    </xf>
    <xf numFmtId="170" fontId="21" fillId="21" borderId="41" xfId="3" applyNumberFormat="1" applyFont="1" applyFill="1" applyBorder="1" applyAlignment="1">
      <alignment horizontal="center" vertical="center"/>
    </xf>
    <xf numFmtId="164" fontId="3" fillId="0" borderId="1" xfId="1" applyNumberFormat="1" applyFont="1" applyBorder="1" applyAlignment="1">
      <alignment horizontal="center"/>
    </xf>
    <xf numFmtId="164" fontId="3" fillId="0" borderId="3" xfId="1" applyNumberFormat="1" applyFont="1" applyBorder="1" applyAlignment="1">
      <alignment horizontal="center"/>
    </xf>
    <xf numFmtId="164" fontId="3" fillId="0" borderId="80" xfId="1" applyNumberFormat="1" applyFont="1" applyBorder="1" applyAlignment="1">
      <alignment horizontal="center"/>
    </xf>
    <xf numFmtId="164" fontId="3" fillId="0" borderId="25" xfId="1" applyNumberFormat="1" applyFont="1" applyBorder="1" applyAlignment="1">
      <alignment horizontal="center"/>
    </xf>
    <xf numFmtId="164" fontId="3" fillId="0" borderId="11" xfId="1" applyNumberFormat="1" applyFont="1" applyBorder="1" applyAlignment="1">
      <alignment horizontal="center"/>
    </xf>
    <xf numFmtId="164" fontId="3" fillId="0" borderId="4" xfId="1" applyNumberFormat="1" applyFont="1" applyBorder="1" applyAlignment="1">
      <alignment horizontal="center"/>
    </xf>
    <xf numFmtId="164" fontId="4" fillId="2" borderId="1" xfId="1" applyNumberFormat="1" applyFont="1" applyFill="1" applyBorder="1" applyAlignment="1">
      <alignment horizontal="center"/>
    </xf>
    <xf numFmtId="164" fontId="4" fillId="2" borderId="2" xfId="1" applyNumberFormat="1" applyFont="1" applyFill="1" applyBorder="1" applyAlignment="1">
      <alignment horizontal="center"/>
    </xf>
    <xf numFmtId="164" fontId="4" fillId="2" borderId="3" xfId="1" applyNumberFormat="1" applyFont="1" applyFill="1" applyBorder="1" applyAlignment="1">
      <alignment horizontal="center"/>
    </xf>
    <xf numFmtId="165" fontId="50" fillId="7" borderId="1" xfId="1" applyNumberFormat="1" applyFont="1" applyFill="1" applyBorder="1" applyAlignment="1">
      <alignment horizontal="center" vertical="center"/>
    </xf>
    <xf numFmtId="165" fontId="50" fillId="7" borderId="2" xfId="1" applyNumberFormat="1" applyFont="1" applyFill="1" applyBorder="1" applyAlignment="1">
      <alignment horizontal="center" vertical="center"/>
    </xf>
    <xf numFmtId="165" fontId="50" fillId="7" borderId="3" xfId="1" applyNumberFormat="1" applyFont="1" applyFill="1" applyBorder="1" applyAlignment="1">
      <alignment horizontal="center" vertical="center"/>
    </xf>
    <xf numFmtId="165" fontId="10" fillId="7" borderId="1" xfId="1" applyNumberFormat="1" applyFont="1" applyFill="1" applyBorder="1" applyAlignment="1">
      <alignment horizontal="center" vertical="center"/>
    </xf>
    <xf numFmtId="165" fontId="10" fillId="7" borderId="3" xfId="1" applyNumberFormat="1" applyFont="1" applyFill="1" applyBorder="1" applyAlignment="1">
      <alignment horizontal="center" vertical="center"/>
    </xf>
    <xf numFmtId="165" fontId="10" fillId="7" borderId="2" xfId="1" applyNumberFormat="1" applyFont="1" applyFill="1" applyBorder="1" applyAlignment="1">
      <alignment horizontal="center" vertical="center"/>
    </xf>
    <xf numFmtId="164" fontId="52" fillId="3" borderId="4" xfId="1" applyNumberFormat="1" applyFont="1" applyFill="1" applyBorder="1" applyAlignment="1">
      <alignment horizontal="center" vertical="center" wrapText="1"/>
    </xf>
    <xf numFmtId="164" fontId="52" fillId="0" borderId="80" xfId="1" applyNumberFormat="1" applyFont="1" applyBorder="1" applyAlignment="1">
      <alignment horizontal="center"/>
    </xf>
    <xf numFmtId="164" fontId="52" fillId="0" borderId="25" xfId="1" applyNumberFormat="1" applyFont="1" applyBorder="1" applyAlignment="1">
      <alignment horizontal="center"/>
    </xf>
    <xf numFmtId="164" fontId="52" fillId="0" borderId="11" xfId="1" applyNumberFormat="1" applyFont="1" applyBorder="1" applyAlignment="1">
      <alignment horizontal="center"/>
    </xf>
    <xf numFmtId="164" fontId="51" fillId="4" borderId="6" xfId="1" applyNumberFormat="1" applyFont="1" applyFill="1" applyBorder="1" applyAlignment="1">
      <alignment horizontal="center" vertical="center" wrapText="1"/>
    </xf>
    <xf numFmtId="164" fontId="51" fillId="4" borderId="7" xfId="1" applyNumberFormat="1" applyFont="1" applyFill="1" applyBorder="1" applyAlignment="1">
      <alignment horizontal="center" vertical="center" wrapText="1"/>
    </xf>
    <xf numFmtId="164" fontId="52" fillId="3" borderId="6" xfId="1" applyNumberFormat="1" applyFont="1" applyFill="1" applyBorder="1" applyAlignment="1">
      <alignment horizontal="center" vertical="center" wrapText="1"/>
    </xf>
    <xf numFmtId="164" fontId="52" fillId="3" borderId="7" xfId="1" applyNumberFormat="1" applyFont="1" applyFill="1" applyBorder="1" applyAlignment="1">
      <alignment horizontal="center" vertical="center" wrapText="1"/>
    </xf>
    <xf numFmtId="0" fontId="94" fillId="0" borderId="164" xfId="0" applyFont="1" applyBorder="1" applyAlignment="1">
      <alignment horizontal="center" vertical="center" wrapText="1"/>
    </xf>
    <xf numFmtId="0" fontId="94" fillId="0" borderId="165" xfId="0" applyFont="1" applyBorder="1" applyAlignment="1">
      <alignment horizontal="center" vertical="center" wrapText="1"/>
    </xf>
    <xf numFmtId="0" fontId="94" fillId="0" borderId="166" xfId="0" applyFont="1" applyBorder="1" applyAlignment="1">
      <alignment horizontal="center" vertical="center" wrapText="1"/>
    </xf>
    <xf numFmtId="0" fontId="94" fillId="50" borderId="169" xfId="0" applyFont="1" applyFill="1" applyBorder="1" applyAlignment="1">
      <alignment horizontal="center" vertical="center" wrapText="1"/>
    </xf>
    <xf numFmtId="0" fontId="94" fillId="50" borderId="167" xfId="0" applyFont="1" applyFill="1" applyBorder="1" applyAlignment="1">
      <alignment horizontal="center" vertical="center" wrapText="1"/>
    </xf>
    <xf numFmtId="0" fontId="91" fillId="48" borderId="0" xfId="2" applyNumberFormat="1" applyFont="1" applyFill="1" applyAlignment="1">
      <alignment horizontal="center" vertical="center" textRotation="90"/>
    </xf>
    <xf numFmtId="0" fontId="0" fillId="0" borderId="0" xfId="0"/>
    <xf numFmtId="0" fontId="92" fillId="0" borderId="145" xfId="2" applyNumberFormat="1" applyFont="1" applyBorder="1" applyAlignment="1">
      <alignment horizontal="center" vertical="center"/>
    </xf>
    <xf numFmtId="0" fontId="10" fillId="0" borderId="145" xfId="2" applyNumberFormat="1" applyFont="1" applyBorder="1" applyAlignment="1">
      <alignment horizontal="center" vertical="center"/>
    </xf>
    <xf numFmtId="0" fontId="51" fillId="0" borderId="164" xfId="1" applyNumberFormat="1" applyFont="1" applyBorder="1" applyAlignment="1">
      <alignment horizontal="center" vertical="center" wrapText="1"/>
    </xf>
    <xf numFmtId="0" fontId="51" fillId="0" borderId="165" xfId="1" applyNumberFormat="1" applyFont="1" applyBorder="1" applyAlignment="1">
      <alignment horizontal="center" vertical="center" wrapText="1"/>
    </xf>
    <xf numFmtId="0" fontId="51" fillId="0" borderId="166" xfId="1" applyNumberFormat="1" applyFont="1" applyBorder="1" applyAlignment="1">
      <alignment horizontal="center" vertical="center" wrapText="1"/>
    </xf>
    <xf numFmtId="0" fontId="22" fillId="0" borderId="110" xfId="2" applyNumberFormat="1" applyFont="1" applyBorder="1" applyAlignment="1">
      <alignment horizontal="center" vertical="center"/>
    </xf>
    <xf numFmtId="0" fontId="22" fillId="0" borderId="150" xfId="2" applyNumberFormat="1" applyFont="1" applyBorder="1" applyAlignment="1">
      <alignment horizontal="center" vertical="center"/>
    </xf>
    <xf numFmtId="0" fontId="22" fillId="0" borderId="111" xfId="2" applyNumberFormat="1" applyFont="1" applyBorder="1" applyAlignment="1">
      <alignment horizontal="center" vertical="center"/>
    </xf>
    <xf numFmtId="0" fontId="21" fillId="0" borderId="110" xfId="2" applyNumberFormat="1" applyFont="1" applyBorder="1" applyAlignment="1">
      <alignment horizontal="left" vertical="center"/>
    </xf>
    <xf numFmtId="0" fontId="21" fillId="0" borderId="150" xfId="2" applyNumberFormat="1" applyFont="1" applyBorder="1" applyAlignment="1">
      <alignment horizontal="left" vertical="center"/>
    </xf>
    <xf numFmtId="0" fontId="21" fillId="0" borderId="111" xfId="2" applyNumberFormat="1" applyFont="1" applyBorder="1" applyAlignment="1">
      <alignment horizontal="left" vertical="center"/>
    </xf>
    <xf numFmtId="0" fontId="20" fillId="18" borderId="75" xfId="2" applyNumberFormat="1" applyFont="1" applyFill="1" applyBorder="1" applyAlignment="1">
      <alignment horizontal="center" vertical="center" wrapText="1"/>
    </xf>
    <xf numFmtId="0" fontId="20" fillId="18" borderId="39" xfId="2" applyNumberFormat="1" applyFont="1" applyFill="1" applyBorder="1" applyAlignment="1">
      <alignment horizontal="center" vertical="center" wrapText="1"/>
    </xf>
    <xf numFmtId="0" fontId="20" fillId="18" borderId="76" xfId="2" applyNumberFormat="1" applyFont="1" applyFill="1" applyBorder="1" applyAlignment="1">
      <alignment horizontal="center" vertical="center" wrapText="1"/>
    </xf>
    <xf numFmtId="0" fontId="20" fillId="18" borderId="77" xfId="2" applyNumberFormat="1" applyFont="1" applyFill="1" applyBorder="1" applyAlignment="1">
      <alignment horizontal="center" vertical="center" wrapText="1"/>
    </xf>
    <xf numFmtId="0" fontId="22" fillId="0" borderId="1" xfId="5" applyFont="1" applyBorder="1" applyAlignment="1">
      <alignment horizontal="center" vertical="center"/>
    </xf>
    <xf numFmtId="0" fontId="22" fillId="0" borderId="2" xfId="5" applyFont="1" applyBorder="1" applyAlignment="1">
      <alignment horizontal="center" vertical="center"/>
    </xf>
    <xf numFmtId="0" fontId="22" fillId="0" borderId="3" xfId="5" applyFont="1" applyBorder="1" applyAlignment="1">
      <alignment horizontal="center" vertical="center"/>
    </xf>
    <xf numFmtId="0" fontId="20" fillId="18" borderId="75" xfId="5" applyFont="1" applyFill="1" applyBorder="1" applyAlignment="1">
      <alignment horizontal="center" vertical="center" wrapText="1"/>
    </xf>
    <xf numFmtId="0" fontId="20" fillId="18" borderId="39" xfId="5" applyFont="1" applyFill="1" applyBorder="1" applyAlignment="1">
      <alignment horizontal="center" vertical="center" wrapText="1"/>
    </xf>
    <xf numFmtId="0" fontId="20" fillId="18" borderId="76" xfId="5" applyFont="1" applyFill="1" applyBorder="1" applyAlignment="1">
      <alignment horizontal="center" vertical="center" wrapText="1"/>
    </xf>
    <xf numFmtId="0" fontId="20" fillId="18" borderId="77" xfId="5" applyFont="1" applyFill="1" applyBorder="1" applyAlignment="1">
      <alignment horizontal="center" vertical="center" wrapText="1"/>
    </xf>
    <xf numFmtId="0" fontId="47" fillId="0" borderId="1" xfId="5" applyFont="1" applyBorder="1" applyAlignment="1">
      <alignment horizontal="center" vertical="center"/>
    </xf>
    <xf numFmtId="0" fontId="47" fillId="0" borderId="2" xfId="5" applyFont="1" applyBorder="1" applyAlignment="1">
      <alignment horizontal="center" vertical="center"/>
    </xf>
    <xf numFmtId="0" fontId="47" fillId="0" borderId="3" xfId="5" applyFont="1" applyBorder="1" applyAlignment="1">
      <alignment horizontal="center" vertical="center"/>
    </xf>
    <xf numFmtId="0" fontId="21" fillId="0" borderId="145" xfId="2" applyNumberFormat="1" applyFont="1" applyBorder="1" applyAlignment="1">
      <alignment horizontal="left" vertical="center"/>
    </xf>
    <xf numFmtId="0" fontId="11" fillId="0" borderId="176" xfId="2" applyNumberFormat="1" applyFont="1" applyBorder="1" applyAlignment="1">
      <alignment horizontal="center"/>
    </xf>
    <xf numFmtId="0" fontId="11" fillId="0" borderId="0" xfId="2" applyNumberFormat="1" applyFont="1" applyAlignment="1">
      <alignment horizontal="center"/>
    </xf>
    <xf numFmtId="0" fontId="11" fillId="0" borderId="26" xfId="2" applyNumberFormat="1" applyFont="1" applyBorder="1" applyAlignment="1">
      <alignment horizontal="center"/>
    </xf>
    <xf numFmtId="0" fontId="11" fillId="0" borderId="30" xfId="2" applyNumberFormat="1" applyFont="1" applyBorder="1" applyAlignment="1">
      <alignment horizontal="center"/>
    </xf>
  </cellXfs>
  <cellStyles count="8">
    <cellStyle name="Comma" xfId="1" builtinId="3"/>
    <cellStyle name="Comma 2" xfId="2"/>
    <cellStyle name="Comma 2 2" xfId="3"/>
    <cellStyle name="Comma 3" xfId="4"/>
    <cellStyle name="Normal" xfId="0" builtinId="0"/>
    <cellStyle name="Normal 2 2" xfId="5"/>
    <cellStyle name="Normal 3" xfId="6"/>
    <cellStyle name="Percent" xfId="7" builtinId="5"/>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4"/>
  <sheetViews>
    <sheetView showGridLines="0" zoomScale="55" zoomScaleNormal="55" workbookViewId="0">
      <selection activeCell="L15" sqref="L15"/>
    </sheetView>
  </sheetViews>
  <sheetFormatPr defaultColWidth="9.28515625" defaultRowHeight="12.75" x14ac:dyDescent="0.2"/>
  <cols>
    <col min="1" max="1" width="23.7109375" style="2" customWidth="1"/>
    <col min="2" max="2" width="10.42578125" style="2" customWidth="1"/>
    <col min="3" max="3" width="23.7109375" style="1" customWidth="1"/>
    <col min="4" max="4" width="8.7109375" style="2" customWidth="1"/>
    <col min="5" max="6" width="8.7109375" style="1" customWidth="1"/>
    <col min="7" max="7" width="9.28515625" style="2" customWidth="1"/>
    <col min="8" max="16384" width="9.28515625" style="2"/>
  </cols>
  <sheetData>
    <row r="1" spans="3:9" x14ac:dyDescent="0.2">
      <c r="D1" s="958" t="str">
        <f>'(B1) Inf. i Përgj.'!$B$12</f>
        <v>Malesi e Madhe</v>
      </c>
      <c r="E1" s="959"/>
      <c r="F1" s="960"/>
    </row>
    <row r="2" spans="3:9" x14ac:dyDescent="0.2">
      <c r="C2" s="2"/>
      <c r="D2" s="958" t="str">
        <f>'(B1) Inf. i Përgj.'!$B$13</f>
        <v>Altin Rrukaj</v>
      </c>
      <c r="E2" s="959"/>
      <c r="F2" s="960"/>
      <c r="G2" s="3"/>
      <c r="H2" s="3"/>
      <c r="I2" s="3"/>
    </row>
    <row r="3" spans="3:9" s="4" customFormat="1" ht="12.75" customHeight="1" x14ac:dyDescent="0.25">
      <c r="D3" s="958" t="str">
        <f>'(B1) Inf. i Përgj.'!$B$14</f>
        <v>QENDER QYTET</v>
      </c>
      <c r="E3" s="959"/>
      <c r="F3" s="960"/>
    </row>
    <row r="4" spans="3:9" s="4" customFormat="1" ht="12.75" customHeight="1" x14ac:dyDescent="0.25">
      <c r="D4" s="5">
        <f>'(B1) Inf. i Përgj.'!$B$15</f>
        <v>4301</v>
      </c>
      <c r="E4" s="6"/>
      <c r="F4" s="7"/>
    </row>
    <row r="5" spans="3:9" s="4" customFormat="1" x14ac:dyDescent="0.25"/>
    <row r="20" spans="1:6" s="8" customFormat="1" ht="21" x14ac:dyDescent="0.25">
      <c r="A20" s="961" t="s">
        <v>71</v>
      </c>
      <c r="B20" s="962"/>
      <c r="C20" s="962"/>
      <c r="D20" s="962"/>
      <c r="E20" s="962"/>
      <c r="F20" s="963"/>
    </row>
    <row r="21" spans="1:6" s="8" customFormat="1" ht="21" x14ac:dyDescent="0.25">
      <c r="A21" s="964" t="s">
        <v>633</v>
      </c>
      <c r="B21" s="965"/>
      <c r="C21" s="965"/>
      <c r="D21" s="965"/>
      <c r="E21" s="965"/>
      <c r="F21" s="966"/>
    </row>
    <row r="22" spans="1:6" s="8" customFormat="1" ht="21" x14ac:dyDescent="0.25">
      <c r="A22" s="967" t="str">
        <f>'(B1) Inf. i Përgj.'!$B$12</f>
        <v>Malesi e Madhe</v>
      </c>
      <c r="B22" s="968"/>
      <c r="C22" s="968"/>
      <c r="D22" s="968"/>
      <c r="E22" s="968"/>
      <c r="F22" s="969"/>
    </row>
    <row r="23" spans="1:6" x14ac:dyDescent="0.2">
      <c r="C23" s="2"/>
      <c r="E23" s="2"/>
      <c r="F23" s="2"/>
    </row>
    <row r="24" spans="1:6" x14ac:dyDescent="0.2">
      <c r="C24" s="2"/>
      <c r="E24" s="2"/>
      <c r="F24" s="2"/>
    </row>
    <row r="38" spans="1:6" x14ac:dyDescent="0.2">
      <c r="A38" s="952" t="s">
        <v>72</v>
      </c>
      <c r="B38" s="953"/>
      <c r="C38" s="9"/>
      <c r="D38" s="9"/>
      <c r="E38" s="9"/>
      <c r="F38" s="9"/>
    </row>
    <row r="39" spans="1:6" x14ac:dyDescent="0.2">
      <c r="A39" s="10" t="s">
        <v>73</v>
      </c>
      <c r="B39" s="11">
        <f>'(B1) Inf. i Përgj.'!B5</f>
        <v>2021</v>
      </c>
      <c r="C39" s="9"/>
      <c r="D39" s="9"/>
      <c r="E39" s="9"/>
      <c r="F39" s="9"/>
    </row>
    <row r="40" spans="1:6" x14ac:dyDescent="0.2">
      <c r="A40" s="10" t="s">
        <v>74</v>
      </c>
      <c r="B40" s="11">
        <f>'(B1) Inf. i Përgj.'!B6</f>
        <v>2022</v>
      </c>
      <c r="C40" s="9"/>
      <c r="D40" s="9"/>
      <c r="E40" s="9"/>
      <c r="F40" s="9"/>
    </row>
    <row r="41" spans="1:6" x14ac:dyDescent="0.2">
      <c r="A41" s="10" t="s">
        <v>75</v>
      </c>
      <c r="B41" s="11">
        <f>'(B1) Inf. i Përgj.'!B7</f>
        <v>2023</v>
      </c>
      <c r="D41" s="9"/>
      <c r="E41" s="9"/>
      <c r="F41" s="9"/>
    </row>
    <row r="42" spans="1:6" x14ac:dyDescent="0.2">
      <c r="A42" s="10" t="s">
        <v>76</v>
      </c>
      <c r="B42" s="12">
        <f>'(B1) Inf. i Përgj.'!B8</f>
        <v>2024</v>
      </c>
      <c r="C42" s="13"/>
    </row>
    <row r="43" spans="1:6" x14ac:dyDescent="0.2">
      <c r="A43" s="10" t="s">
        <v>77</v>
      </c>
      <c r="B43" s="12">
        <f>'(B1) Inf. i Përgj.'!B9</f>
        <v>2025</v>
      </c>
      <c r="D43" s="952" t="s">
        <v>78</v>
      </c>
      <c r="E43" s="954"/>
      <c r="F43" s="953"/>
    </row>
    <row r="44" spans="1:6" x14ac:dyDescent="0.2">
      <c r="A44" s="10" t="s">
        <v>79</v>
      </c>
      <c r="B44" s="12">
        <f>'(B1) Inf. i Përgj.'!B10</f>
        <v>2026</v>
      </c>
      <c r="D44" s="955" t="s">
        <v>598</v>
      </c>
      <c r="E44" s="956"/>
      <c r="F44" s="957"/>
    </row>
  </sheetData>
  <mergeCells count="9">
    <mergeCell ref="A38:B38"/>
    <mergeCell ref="D43:F43"/>
    <mergeCell ref="D44:F44"/>
    <mergeCell ref="D1:F1"/>
    <mergeCell ref="D2:F2"/>
    <mergeCell ref="D3:F3"/>
    <mergeCell ref="A20:F20"/>
    <mergeCell ref="A21:F21"/>
    <mergeCell ref="A22:F22"/>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0"/>
  <sheetViews>
    <sheetView showGridLines="0" zoomScale="55" zoomScaleNormal="55" workbookViewId="0">
      <selection activeCell="F6" sqref="F6:K6"/>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3140</v>
      </c>
      <c r="C4" s="1006"/>
      <c r="D4" s="1007" t="s">
        <v>10</v>
      </c>
      <c r="E4" s="1008"/>
      <c r="F4" s="1009" t="s">
        <v>208</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209</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210</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46.5" x14ac:dyDescent="0.25">
      <c r="A13" s="405"/>
      <c r="B13" s="403"/>
      <c r="C13" s="403"/>
      <c r="D13" s="406"/>
      <c r="E13" s="407"/>
      <c r="F13" s="939" t="s">
        <v>925</v>
      </c>
      <c r="G13" s="424" t="s">
        <v>19</v>
      </c>
      <c r="H13" s="931">
        <v>0.7</v>
      </c>
      <c r="I13" s="931">
        <v>0.7</v>
      </c>
      <c r="J13" s="931">
        <v>0.7</v>
      </c>
      <c r="K13" s="932">
        <v>0.7</v>
      </c>
      <c r="L13" s="422"/>
    </row>
    <row r="14" spans="1:28" ht="63" x14ac:dyDescent="0.25">
      <c r="A14" s="405"/>
      <c r="B14" s="403"/>
      <c r="C14" s="403"/>
      <c r="D14" s="406"/>
      <c r="E14" s="407"/>
      <c r="F14" s="938" t="s">
        <v>926</v>
      </c>
      <c r="G14" s="424" t="s">
        <v>19</v>
      </c>
      <c r="H14" s="931">
        <v>0.6</v>
      </c>
      <c r="I14" s="931">
        <v>0.65</v>
      </c>
      <c r="J14" s="931">
        <v>0.7</v>
      </c>
      <c r="K14" s="931">
        <v>0.7</v>
      </c>
      <c r="L14" s="422"/>
    </row>
    <row r="15" spans="1:28" x14ac:dyDescent="0.25">
      <c r="A15" s="405"/>
      <c r="B15" s="403"/>
      <c r="C15" s="403"/>
      <c r="D15" s="406"/>
      <c r="E15" s="407"/>
      <c r="F15" s="423"/>
      <c r="G15" s="424" t="s">
        <v>19</v>
      </c>
      <c r="H15" s="425">
        <v>0</v>
      </c>
      <c r="I15" s="425">
        <v>0</v>
      </c>
      <c r="J15" s="425">
        <v>0</v>
      </c>
      <c r="K15" s="426">
        <v>0</v>
      </c>
      <c r="L15" s="422"/>
    </row>
    <row r="16" spans="1:28" x14ac:dyDescent="0.25">
      <c r="A16" s="427"/>
      <c r="B16" s="428"/>
      <c r="C16" s="428"/>
      <c r="D16" s="429"/>
      <c r="E16" s="430"/>
      <c r="F16" s="428"/>
      <c r="G16" s="428"/>
      <c r="H16" s="428"/>
      <c r="I16" s="428"/>
      <c r="J16" s="428"/>
      <c r="K16" s="428"/>
      <c r="L16" s="422"/>
    </row>
    <row r="17" spans="1:12" x14ac:dyDescent="0.25">
      <c r="L17" s="402"/>
    </row>
    <row r="18" spans="1:12" x14ac:dyDescent="0.25">
      <c r="A18" s="431" t="s">
        <v>21</v>
      </c>
      <c r="L18" s="402"/>
    </row>
    <row r="19" spans="1:12" x14ac:dyDescent="0.25">
      <c r="L19" s="402"/>
    </row>
    <row r="20" spans="1:12" x14ac:dyDescent="0.25">
      <c r="B20" s="432"/>
      <c r="C20" s="433"/>
      <c r="D20" s="433"/>
      <c r="E20" s="433"/>
      <c r="F20" s="433"/>
      <c r="G20" s="433"/>
      <c r="H20" s="433"/>
      <c r="I20" s="433"/>
      <c r="J20" s="433"/>
      <c r="K20" s="433"/>
      <c r="L20" s="434"/>
    </row>
    <row r="21" spans="1:12" x14ac:dyDescent="0.25">
      <c r="A21" s="431">
        <v>1</v>
      </c>
      <c r="B21" s="435" t="str">
        <f>A21&amp;"."&amp;A22</f>
        <v>1.1</v>
      </c>
      <c r="C21" s="436"/>
      <c r="D21" s="436"/>
      <c r="E21" s="436"/>
      <c r="F21" s="1042" t="s">
        <v>214</v>
      </c>
      <c r="G21" s="1043"/>
      <c r="H21" s="1043"/>
      <c r="I21" s="1043"/>
      <c r="J21" s="1043"/>
      <c r="K21" s="1043"/>
      <c r="L21" s="434"/>
    </row>
    <row r="22" spans="1:12" x14ac:dyDescent="0.25">
      <c r="A22" s="431">
        <v>1</v>
      </c>
      <c r="B22" s="439" t="s">
        <v>23</v>
      </c>
      <c r="C22" s="436"/>
      <c r="D22" s="436"/>
      <c r="E22" s="436"/>
      <c r="F22" s="1044"/>
      <c r="G22" s="1045"/>
      <c r="H22" s="1045"/>
      <c r="I22" s="1045"/>
      <c r="J22" s="1045"/>
      <c r="K22" s="1045"/>
      <c r="L22" s="434"/>
    </row>
    <row r="23" spans="1:12" x14ac:dyDescent="0.25">
      <c r="B23" s="439"/>
      <c r="C23" s="436"/>
      <c r="D23" s="436"/>
      <c r="E23" s="436"/>
      <c r="F23" s="442" t="s">
        <v>24</v>
      </c>
      <c r="G23" s="420" t="s">
        <v>17</v>
      </c>
      <c r="H23" s="443">
        <v>2023</v>
      </c>
      <c r="I23" s="443">
        <v>2024</v>
      </c>
      <c r="J23" s="443">
        <v>2025</v>
      </c>
      <c r="K23" s="443">
        <v>2026</v>
      </c>
      <c r="L23" s="434"/>
    </row>
    <row r="24" spans="1:12" ht="25.5" x14ac:dyDescent="0.25">
      <c r="B24" s="439"/>
      <c r="C24" s="436"/>
      <c r="D24" s="436"/>
      <c r="E24" s="436"/>
      <c r="F24" s="444" t="s">
        <v>927</v>
      </c>
      <c r="G24" s="445" t="s">
        <v>19</v>
      </c>
      <c r="H24" s="425">
        <v>25</v>
      </c>
      <c r="I24" s="425">
        <v>30</v>
      </c>
      <c r="J24" s="425">
        <v>30</v>
      </c>
      <c r="K24" s="425">
        <v>30</v>
      </c>
      <c r="L24" s="434"/>
    </row>
    <row r="25" spans="1:12" x14ac:dyDescent="0.25">
      <c r="B25" s="439"/>
      <c r="C25" s="436"/>
      <c r="D25" s="436"/>
      <c r="E25" s="436"/>
      <c r="F25" s="444" t="s">
        <v>928</v>
      </c>
      <c r="G25" s="445" t="s">
        <v>19</v>
      </c>
      <c r="H25" s="425">
        <v>30</v>
      </c>
      <c r="I25" s="425">
        <v>35</v>
      </c>
      <c r="J25" s="425">
        <v>35</v>
      </c>
      <c r="K25" s="425">
        <v>35</v>
      </c>
      <c r="L25" s="434"/>
    </row>
    <row r="26" spans="1:12" x14ac:dyDescent="0.25">
      <c r="B26" s="439"/>
      <c r="C26" s="436"/>
      <c r="D26" s="436"/>
      <c r="E26" s="436"/>
      <c r="F26" s="444" t="s">
        <v>929</v>
      </c>
      <c r="G26" s="445" t="s">
        <v>19</v>
      </c>
      <c r="H26" s="425">
        <v>12</v>
      </c>
      <c r="I26" s="425">
        <v>12</v>
      </c>
      <c r="J26" s="425">
        <v>12</v>
      </c>
      <c r="K26" s="425">
        <v>12</v>
      </c>
      <c r="L26" s="434"/>
    </row>
    <row r="27" spans="1:12" x14ac:dyDescent="0.25">
      <c r="B27" s="446"/>
      <c r="C27" s="447"/>
      <c r="D27" s="447"/>
      <c r="E27" s="447"/>
      <c r="F27" s="447"/>
      <c r="G27" s="447"/>
      <c r="H27" s="447"/>
      <c r="I27" s="447"/>
      <c r="J27" s="447"/>
      <c r="K27" s="447"/>
      <c r="L27" s="434"/>
    </row>
    <row r="28" spans="1:12" x14ac:dyDescent="0.25">
      <c r="L28" s="402"/>
    </row>
    <row r="29" spans="1:12" x14ac:dyDescent="0.25">
      <c r="L29" s="402"/>
    </row>
    <row r="30" spans="1:12" x14ac:dyDescent="0.25">
      <c r="A30" s="1046" t="s">
        <v>9</v>
      </c>
      <c r="B30" s="1047"/>
      <c r="C30" s="1047"/>
      <c r="D30" s="1048"/>
      <c r="E30" s="1048"/>
      <c r="F30" s="451" t="s">
        <v>26</v>
      </c>
      <c r="G30" s="452" t="s">
        <v>27</v>
      </c>
      <c r="H30" s="453"/>
      <c r="I30" s="451" t="s">
        <v>28</v>
      </c>
      <c r="J30" s="451" t="s">
        <v>29</v>
      </c>
      <c r="K30" s="451" t="s">
        <v>30</v>
      </c>
      <c r="L30" s="402"/>
    </row>
    <row r="31" spans="1:12" x14ac:dyDescent="0.25">
      <c r="A31" s="454" t="s">
        <v>31</v>
      </c>
      <c r="B31" s="455" t="s">
        <v>32</v>
      </c>
      <c r="C31" s="456" t="s">
        <v>33</v>
      </c>
      <c r="D31" s="1049" t="s">
        <v>34</v>
      </c>
      <c r="E31" s="1050"/>
      <c r="F31" s="459" t="s">
        <v>35</v>
      </c>
      <c r="G31" s="460" t="s">
        <v>36</v>
      </c>
      <c r="H31" s="461"/>
      <c r="I31" s="459" t="s">
        <v>37</v>
      </c>
      <c r="J31" s="459" t="s">
        <v>919</v>
      </c>
      <c r="K31" s="459" t="s">
        <v>920</v>
      </c>
      <c r="L31" s="402"/>
    </row>
    <row r="32" spans="1:12" x14ac:dyDescent="0.25">
      <c r="A32" s="462"/>
      <c r="B32" s="463"/>
      <c r="C32" s="463"/>
      <c r="D32" s="464"/>
      <c r="E32" s="465"/>
      <c r="L32" s="402"/>
    </row>
    <row r="33" spans="1:29" x14ac:dyDescent="0.25">
      <c r="A33" s="412"/>
      <c r="B33" s="435"/>
      <c r="C33" s="466"/>
      <c r="D33" s="467" t="s">
        <v>931</v>
      </c>
      <c r="E33" s="468"/>
      <c r="F33" s="469" t="s">
        <v>930</v>
      </c>
      <c r="G33" s="470" t="s">
        <v>938</v>
      </c>
      <c r="H33" s="471" t="s">
        <v>19</v>
      </c>
      <c r="I33" s="472" t="s">
        <v>42</v>
      </c>
      <c r="J33" s="473">
        <v>12</v>
      </c>
      <c r="K33" s="473">
        <v>8682</v>
      </c>
      <c r="L33" s="402"/>
    </row>
    <row r="34" spans="1:29" x14ac:dyDescent="0.25">
      <c r="A34" s="412"/>
      <c r="B34" s="435"/>
      <c r="C34" s="466"/>
      <c r="D34" s="467" t="s">
        <v>932</v>
      </c>
      <c r="E34" s="468"/>
      <c r="F34" s="469" t="s">
        <v>935</v>
      </c>
      <c r="G34" s="469" t="s">
        <v>935</v>
      </c>
      <c r="H34" s="471" t="s">
        <v>19</v>
      </c>
      <c r="I34" s="472" t="s">
        <v>42</v>
      </c>
      <c r="J34" s="473">
        <v>12</v>
      </c>
      <c r="K34" s="473">
        <v>500</v>
      </c>
      <c r="L34" s="402"/>
    </row>
    <row r="35" spans="1:29" x14ac:dyDescent="0.25">
      <c r="A35" s="412">
        <v>1</v>
      </c>
      <c r="B35" s="435">
        <v>1</v>
      </c>
      <c r="C35" s="466"/>
      <c r="D35" s="467" t="s">
        <v>934</v>
      </c>
      <c r="E35" s="468"/>
      <c r="F35" s="469" t="s">
        <v>936</v>
      </c>
      <c r="G35" s="469" t="s">
        <v>936</v>
      </c>
      <c r="H35" s="471" t="s">
        <v>19</v>
      </c>
      <c r="I35" s="472" t="s">
        <v>939</v>
      </c>
      <c r="J35" s="473">
        <v>2800</v>
      </c>
      <c r="K35" s="473">
        <v>660</v>
      </c>
      <c r="L35" s="402"/>
    </row>
    <row r="36" spans="1:29" x14ac:dyDescent="0.25">
      <c r="A36" s="412"/>
      <c r="B36" s="435"/>
      <c r="C36" s="466"/>
      <c r="D36" s="467" t="s">
        <v>937</v>
      </c>
      <c r="E36" s="468"/>
      <c r="F36" s="469" t="s">
        <v>940</v>
      </c>
      <c r="G36" s="469" t="s">
        <v>940</v>
      </c>
      <c r="H36" s="471" t="s">
        <v>19</v>
      </c>
      <c r="I36" s="472" t="s">
        <v>941</v>
      </c>
      <c r="J36" s="473"/>
      <c r="K36" s="473">
        <v>100</v>
      </c>
      <c r="L36" s="402"/>
    </row>
    <row r="37" spans="1:29" x14ac:dyDescent="0.25">
      <c r="A37" s="412"/>
      <c r="B37" s="435"/>
      <c r="C37" s="466"/>
      <c r="D37" s="467" t="s">
        <v>933</v>
      </c>
      <c r="E37" s="468"/>
      <c r="F37" s="469"/>
      <c r="G37" s="469"/>
      <c r="H37" s="471" t="s">
        <v>19</v>
      </c>
      <c r="I37" s="472"/>
      <c r="J37" s="473"/>
      <c r="K37" s="473"/>
      <c r="L37" s="402"/>
    </row>
    <row r="38" spans="1:29" x14ac:dyDescent="0.25">
      <c r="A38" s="412">
        <v>1</v>
      </c>
      <c r="B38" s="435">
        <v>1</v>
      </c>
      <c r="C38" s="466"/>
      <c r="D38" s="467"/>
      <c r="E38" s="468"/>
      <c r="F38" s="469"/>
      <c r="G38" s="470" t="s">
        <v>19</v>
      </c>
      <c r="H38" s="471" t="s">
        <v>19</v>
      </c>
      <c r="I38" s="472"/>
      <c r="J38" s="473"/>
      <c r="K38" s="473"/>
    </row>
    <row r="41" spans="1:29" ht="10.5" customHeight="1" x14ac:dyDescent="0.25">
      <c r="A41" s="474"/>
      <c r="B41" s="393"/>
      <c r="C41" s="393"/>
      <c r="D41" s="393"/>
      <c r="E41" s="393"/>
      <c r="F41" s="393"/>
      <c r="G41" s="393"/>
      <c r="H41" s="393"/>
      <c r="I41" s="393"/>
      <c r="J41" s="393"/>
      <c r="K41" s="393"/>
      <c r="L41" s="393"/>
      <c r="M41" s="393"/>
      <c r="N41" s="393"/>
      <c r="O41" s="393"/>
      <c r="P41" s="475"/>
      <c r="Q41" s="475"/>
      <c r="R41" s="475"/>
      <c r="S41" s="476"/>
      <c r="T41" s="476"/>
      <c r="U41" s="476"/>
      <c r="V41" s="476"/>
      <c r="W41" s="475"/>
      <c r="X41" s="68"/>
      <c r="Y41" s="68"/>
      <c r="Z41" s="477"/>
      <c r="AA41" s="478"/>
      <c r="AB41" s="68"/>
      <c r="AC41" s="68"/>
    </row>
    <row r="42" spans="1:29" ht="15" customHeight="1" x14ac:dyDescent="0.25">
      <c r="A42" s="474"/>
      <c r="B42" s="463"/>
      <c r="C42" s="463"/>
      <c r="D42" s="479"/>
      <c r="E42" s="480"/>
      <c r="F42" s="393"/>
      <c r="G42" s="393"/>
      <c r="H42" s="393"/>
      <c r="I42" s="393"/>
      <c r="J42" s="393"/>
      <c r="K42" s="393"/>
      <c r="L42" s="393"/>
      <c r="M42" s="393"/>
      <c r="N42" s="393"/>
      <c r="O42" s="393"/>
      <c r="P42" s="68"/>
      <c r="Q42" s="68"/>
      <c r="R42" s="68"/>
      <c r="S42" s="481"/>
      <c r="T42" s="481"/>
      <c r="U42" s="481"/>
      <c r="V42" s="481"/>
      <c r="W42" s="68"/>
      <c r="X42" s="68"/>
      <c r="Y42" s="68"/>
      <c r="Z42" s="68"/>
      <c r="AA42" s="68"/>
      <c r="AB42" s="68"/>
      <c r="AC42" s="68"/>
    </row>
    <row r="43" spans="1:29" ht="21" customHeight="1" x14ac:dyDescent="0.25">
      <c r="A43" s="474"/>
      <c r="B43" s="463"/>
      <c r="C43" s="463"/>
      <c r="D43" s="479"/>
      <c r="E43" s="480"/>
      <c r="F43" s="393"/>
      <c r="G43" s="393"/>
      <c r="H43" s="393"/>
      <c r="I43" s="393"/>
      <c r="J43" s="393"/>
      <c r="K43" s="393"/>
      <c r="L43" s="393"/>
      <c r="M43" s="393"/>
      <c r="N43" s="393"/>
      <c r="O43" s="393"/>
      <c r="P43" s="475"/>
      <c r="Q43" s="475"/>
      <c r="R43" s="999" t="s">
        <v>48</v>
      </c>
      <c r="S43" s="1000"/>
      <c r="T43" s="1000"/>
      <c r="U43" s="1000"/>
      <c r="V43" s="1000"/>
      <c r="W43" s="1000"/>
      <c r="X43" s="1000"/>
      <c r="Y43" s="1000"/>
      <c r="Z43" s="1000"/>
      <c r="AA43" s="1001"/>
      <c r="AB43" s="68"/>
      <c r="AC43" s="68"/>
    </row>
    <row r="44" spans="1:29" ht="15" customHeight="1" x14ac:dyDescent="0.25">
      <c r="A44" s="474"/>
      <c r="B44" s="463"/>
      <c r="C44" s="463"/>
      <c r="D44" s="479"/>
      <c r="E44" s="480"/>
      <c r="F44" s="393"/>
      <c r="G44" s="393"/>
      <c r="H44" s="393"/>
      <c r="I44" s="393"/>
      <c r="J44" s="393"/>
      <c r="K44" s="393"/>
      <c r="L44" s="393"/>
      <c r="M44" s="393"/>
      <c r="N44" s="393"/>
      <c r="O44" s="393"/>
      <c r="P44" s="475"/>
      <c r="Q44" s="475"/>
      <c r="R44" s="68"/>
      <c r="S44" s="481"/>
      <c r="T44" s="481"/>
      <c r="U44" s="481"/>
      <c r="V44" s="481"/>
      <c r="W44" s="68"/>
      <c r="X44" s="68"/>
      <c r="Y44" s="68"/>
      <c r="Z44" s="68"/>
      <c r="AA44" s="68"/>
      <c r="AB44" s="68"/>
      <c r="AC44" s="68"/>
    </row>
    <row r="45" spans="1:29" ht="15" customHeight="1" x14ac:dyDescent="0.25">
      <c r="A45" s="474"/>
      <c r="B45" s="463"/>
      <c r="C45" s="463"/>
      <c r="D45" s="479"/>
      <c r="E45" s="480"/>
      <c r="F45" s="393"/>
      <c r="G45" s="393"/>
      <c r="H45" s="393"/>
      <c r="I45" s="393"/>
      <c r="J45" s="393"/>
      <c r="K45" s="393"/>
      <c r="L45" s="393"/>
      <c r="M45" s="393"/>
      <c r="N45" s="393"/>
      <c r="O45" s="393"/>
      <c r="P45" s="475"/>
      <c r="Q45" s="475"/>
      <c r="R45" s="482" t="s">
        <v>49</v>
      </c>
      <c r="S45" s="483">
        <v>3140</v>
      </c>
      <c r="T45" s="1002" t="s">
        <v>208</v>
      </c>
      <c r="U45" s="1003"/>
      <c r="V45" s="1003"/>
      <c r="W45" s="1003"/>
      <c r="X45" s="1003"/>
      <c r="Y45" s="1003"/>
      <c r="Z45" s="1003"/>
      <c r="AA45" s="1004"/>
      <c r="AB45" s="68"/>
      <c r="AC45" s="68"/>
    </row>
    <row r="46" spans="1:29" ht="15.75" customHeight="1" x14ac:dyDescent="0.25">
      <c r="A46" s="474"/>
      <c r="B46" s="463"/>
      <c r="C46" s="463"/>
      <c r="D46" s="479"/>
      <c r="E46" s="480"/>
      <c r="F46" s="393"/>
      <c r="G46" s="393"/>
      <c r="H46" s="393"/>
      <c r="I46" s="393"/>
      <c r="J46" s="393"/>
      <c r="K46" s="393"/>
      <c r="L46" s="393"/>
      <c r="M46" s="393"/>
      <c r="N46" s="393"/>
      <c r="O46" s="393"/>
      <c r="P46" s="68"/>
      <c r="Q46" s="68"/>
      <c r="R46" s="68"/>
      <c r="S46" s="68"/>
      <c r="T46" s="68"/>
      <c r="U46" s="68"/>
      <c r="V46" s="68"/>
      <c r="W46" s="68"/>
      <c r="X46" s="68"/>
      <c r="Y46" s="68"/>
      <c r="Z46" s="68"/>
      <c r="AA46" s="68"/>
      <c r="AB46" s="68"/>
      <c r="AC46" s="68"/>
    </row>
    <row r="47" spans="1:29" ht="15" customHeight="1" x14ac:dyDescent="0.25">
      <c r="A47" s="474"/>
      <c r="B47" s="463"/>
      <c r="C47" s="463"/>
      <c r="D47" s="479"/>
      <c r="E47" s="480"/>
      <c r="F47" s="393"/>
      <c r="G47" s="393"/>
      <c r="H47" s="393"/>
      <c r="I47" s="393"/>
      <c r="J47" s="393"/>
      <c r="K47" s="393"/>
      <c r="L47" s="393"/>
      <c r="M47" s="393"/>
      <c r="N47" s="393"/>
      <c r="O47" s="393"/>
      <c r="P47" s="68"/>
      <c r="Q47" s="1024" t="s">
        <v>50</v>
      </c>
      <c r="R47" s="1026" t="s">
        <v>51</v>
      </c>
      <c r="S47" s="1026" t="s">
        <v>52</v>
      </c>
      <c r="T47" s="1026" t="s">
        <v>53</v>
      </c>
      <c r="U47" s="1026" t="s">
        <v>54</v>
      </c>
      <c r="V47" s="1026" t="s">
        <v>55</v>
      </c>
      <c r="W47" s="484">
        <v>2021</v>
      </c>
      <c r="X47" s="484">
        <v>2022</v>
      </c>
      <c r="Y47" s="485">
        <v>2023</v>
      </c>
      <c r="Z47" s="486">
        <v>2024</v>
      </c>
      <c r="AA47" s="486">
        <v>2025</v>
      </c>
      <c r="AB47" s="487">
        <v>2026</v>
      </c>
      <c r="AC47" s="68"/>
    </row>
    <row r="48" spans="1:29" ht="15.75" customHeight="1" x14ac:dyDescent="0.25">
      <c r="A48" s="474"/>
      <c r="B48" s="463"/>
      <c r="C48" s="463"/>
      <c r="D48" s="479"/>
      <c r="E48" s="480"/>
      <c r="F48" s="393"/>
      <c r="G48" s="393"/>
      <c r="H48" s="393"/>
      <c r="I48" s="393"/>
      <c r="J48" s="393"/>
      <c r="K48" s="393"/>
      <c r="L48" s="393"/>
      <c r="M48" s="393"/>
      <c r="N48" s="393"/>
      <c r="O48" s="393"/>
      <c r="P48" s="68"/>
      <c r="Q48" s="1025"/>
      <c r="R48" s="1027"/>
      <c r="S48" s="1027"/>
      <c r="T48" s="1027"/>
      <c r="U48" s="1027"/>
      <c r="V48" s="1027"/>
      <c r="W48" s="488" t="s">
        <v>2</v>
      </c>
      <c r="X48" s="488" t="s">
        <v>2</v>
      </c>
      <c r="Y48" s="489" t="s">
        <v>56</v>
      </c>
      <c r="Z48" s="490" t="s">
        <v>57</v>
      </c>
      <c r="AA48" s="490" t="s">
        <v>57</v>
      </c>
      <c r="AB48" s="491" t="s">
        <v>57</v>
      </c>
      <c r="AC48" s="68"/>
    </row>
    <row r="49" spans="1:29" ht="15" customHeight="1" x14ac:dyDescent="0.25">
      <c r="A49" s="474"/>
      <c r="B49" s="463"/>
      <c r="C49" s="463"/>
      <c r="D49" s="479"/>
      <c r="E49" s="480"/>
      <c r="F49" s="393"/>
      <c r="G49" s="393"/>
      <c r="H49" s="393"/>
      <c r="I49" s="393"/>
      <c r="J49" s="393"/>
      <c r="K49" s="393"/>
      <c r="L49" s="393"/>
      <c r="M49" s="393"/>
      <c r="N49" s="393"/>
      <c r="O49" s="393"/>
      <c r="P49" s="68"/>
      <c r="Q49" s="492"/>
      <c r="R49" s="493"/>
      <c r="S49" s="494"/>
      <c r="T49" s="495"/>
      <c r="U49" s="495"/>
      <c r="V49" s="495"/>
      <c r="W49" s="495"/>
      <c r="X49" s="494"/>
      <c r="Y49" s="494"/>
      <c r="Z49" s="494"/>
      <c r="AA49" s="494"/>
      <c r="AB49" s="496"/>
      <c r="AC49" s="68"/>
    </row>
    <row r="50" spans="1:29" ht="15" customHeight="1" x14ac:dyDescent="0.25">
      <c r="P50" s="68"/>
      <c r="Q50" s="68"/>
      <c r="R50" s="68"/>
      <c r="S50" s="68"/>
      <c r="T50" s="68"/>
      <c r="U50" s="68"/>
      <c r="V50" s="68"/>
      <c r="W50" s="68"/>
      <c r="X50" s="68"/>
      <c r="Y50" s="68"/>
      <c r="Z50" s="68"/>
      <c r="AA50" s="68"/>
      <c r="AB50" s="68"/>
      <c r="AC50" s="68"/>
    </row>
    <row r="53" spans="1:29" ht="15" customHeight="1" x14ac:dyDescent="0.25">
      <c r="A53" s="474"/>
      <c r="B53" s="393"/>
      <c r="C53" s="393"/>
      <c r="D53" s="393"/>
      <c r="E53" s="393"/>
      <c r="F53" s="393"/>
      <c r="G53" s="393"/>
      <c r="H53" s="393"/>
      <c r="I53" s="393"/>
      <c r="J53" s="393"/>
      <c r="K53" s="393"/>
      <c r="L53" s="393"/>
      <c r="M53" s="393"/>
      <c r="N53" s="393"/>
      <c r="O53" s="393"/>
      <c r="P53" s="393"/>
      <c r="Q53" s="68"/>
      <c r="R53" s="68"/>
      <c r="S53" s="68"/>
      <c r="T53" s="68"/>
      <c r="U53" s="68"/>
      <c r="V53" s="68"/>
      <c r="W53" s="68"/>
      <c r="X53" s="68"/>
      <c r="Y53" s="68"/>
      <c r="Z53" s="393"/>
      <c r="AA53" s="393"/>
      <c r="AB53" s="393"/>
      <c r="AC53" s="393"/>
    </row>
    <row r="54" spans="1:29" ht="21" customHeight="1" x14ac:dyDescent="0.25">
      <c r="A54" s="474"/>
      <c r="B54" s="463"/>
      <c r="C54" s="463"/>
      <c r="D54" s="479"/>
      <c r="E54" s="480"/>
      <c r="F54" s="393"/>
      <c r="G54" s="393"/>
      <c r="H54" s="393"/>
      <c r="I54" s="393"/>
      <c r="J54" s="393"/>
      <c r="K54" s="393"/>
      <c r="L54" s="393"/>
      <c r="M54" s="393"/>
      <c r="N54" s="393"/>
      <c r="O54" s="393"/>
      <c r="P54" s="393"/>
      <c r="Q54" s="68"/>
      <c r="R54" s="999" t="s">
        <v>60</v>
      </c>
      <c r="S54" s="1000"/>
      <c r="T54" s="1000"/>
      <c r="U54" s="1000"/>
      <c r="V54" s="1000"/>
      <c r="W54" s="1000"/>
      <c r="X54" s="1001"/>
      <c r="Y54" s="68"/>
      <c r="Z54" s="393"/>
      <c r="AA54" s="393"/>
      <c r="AB54" s="393"/>
      <c r="AC54" s="393"/>
    </row>
    <row r="55" spans="1:29" ht="15.75" customHeight="1" x14ac:dyDescent="0.25">
      <c r="A55" s="474"/>
      <c r="B55" s="463"/>
      <c r="C55" s="463"/>
      <c r="D55" s="479"/>
      <c r="E55" s="480"/>
      <c r="F55" s="393"/>
      <c r="G55" s="393"/>
      <c r="H55" s="393"/>
      <c r="I55" s="393"/>
      <c r="J55" s="393"/>
      <c r="K55" s="393"/>
      <c r="L55" s="393"/>
      <c r="M55" s="393"/>
      <c r="N55" s="393"/>
      <c r="O55" s="393"/>
      <c r="P55" s="393"/>
      <c r="Q55" s="68"/>
      <c r="R55" s="68"/>
      <c r="S55" s="68"/>
      <c r="T55" s="68"/>
      <c r="U55" s="68"/>
      <c r="V55" s="68"/>
      <c r="W55" s="68"/>
      <c r="X55" s="68"/>
      <c r="Y55" s="68"/>
      <c r="Z55" s="393"/>
      <c r="AA55" s="393"/>
      <c r="AB55" s="393"/>
      <c r="AC55" s="393"/>
    </row>
    <row r="56" spans="1:29" ht="36" customHeight="1" x14ac:dyDescent="0.25">
      <c r="A56" s="474"/>
      <c r="B56" s="463"/>
      <c r="C56" s="463"/>
      <c r="D56" s="479"/>
      <c r="E56" s="480"/>
      <c r="F56" s="393"/>
      <c r="G56" s="393"/>
      <c r="H56" s="393"/>
      <c r="I56" s="393"/>
      <c r="J56" s="393"/>
      <c r="K56" s="393"/>
      <c r="L56" s="393"/>
      <c r="M56" s="393"/>
      <c r="N56" s="393"/>
      <c r="O56" s="393"/>
      <c r="P56" s="393"/>
      <c r="Q56" s="68"/>
      <c r="R56" s="497"/>
      <c r="S56" s="498" t="s">
        <v>61</v>
      </c>
      <c r="T56" s="64">
        <v>2022</v>
      </c>
      <c r="U56" s="64">
        <v>2023</v>
      </c>
      <c r="V56" s="64">
        <v>2024</v>
      </c>
      <c r="W56" s="64">
        <v>2025</v>
      </c>
      <c r="X56" s="65">
        <v>2026</v>
      </c>
      <c r="Y56" s="68"/>
      <c r="Z56" s="393"/>
      <c r="AA56" s="393"/>
      <c r="AB56" s="393"/>
      <c r="AC56" s="393"/>
    </row>
    <row r="57" spans="1:29" ht="15" customHeight="1" x14ac:dyDescent="0.25">
      <c r="A57" s="474"/>
      <c r="B57" s="463"/>
      <c r="C57" s="463"/>
      <c r="D57" s="479"/>
      <c r="E57" s="480"/>
      <c r="F57" s="393"/>
      <c r="G57" s="393"/>
      <c r="H57" s="393"/>
      <c r="I57" s="393"/>
      <c r="J57" s="393"/>
      <c r="K57" s="393"/>
      <c r="L57" s="393"/>
      <c r="M57" s="393"/>
      <c r="N57" s="393"/>
      <c r="O57" s="393"/>
      <c r="P57" s="393"/>
      <c r="Q57" s="68"/>
      <c r="R57" s="499"/>
      <c r="S57" s="500"/>
      <c r="T57" s="500"/>
      <c r="U57" s="500"/>
      <c r="V57" s="500"/>
      <c r="W57" s="500"/>
      <c r="X57" s="501"/>
      <c r="Y57" s="68"/>
      <c r="Z57" s="393"/>
      <c r="AA57" s="393"/>
      <c r="AB57" s="393"/>
      <c r="AC57" s="393"/>
    </row>
    <row r="58" spans="1:29" ht="15" customHeight="1" x14ac:dyDescent="0.25">
      <c r="A58" s="474"/>
      <c r="B58" s="463"/>
      <c r="C58" s="463"/>
      <c r="D58" s="479"/>
      <c r="E58" s="480"/>
      <c r="F58" s="393"/>
      <c r="G58" s="393"/>
      <c r="H58" s="393"/>
      <c r="I58" s="393"/>
      <c r="J58" s="393"/>
      <c r="K58" s="393"/>
      <c r="L58" s="393"/>
      <c r="M58" s="393"/>
      <c r="N58" s="393"/>
      <c r="O58" s="393"/>
      <c r="P58" s="393"/>
      <c r="Q58" s="68"/>
      <c r="R58" s="502" t="s">
        <v>220</v>
      </c>
      <c r="S58" s="503" t="s">
        <v>19</v>
      </c>
      <c r="T58" s="504">
        <v>12</v>
      </c>
      <c r="U58" s="504">
        <v>12</v>
      </c>
      <c r="V58" s="504">
        <v>12</v>
      </c>
      <c r="W58" s="505">
        <v>12</v>
      </c>
      <c r="X58" s="506">
        <v>12</v>
      </c>
      <c r="Y58" s="68"/>
      <c r="Z58" s="393"/>
      <c r="AA58" s="393"/>
      <c r="AB58" s="393"/>
      <c r="AC58" s="393"/>
    </row>
    <row r="59" spans="1:29" ht="15" customHeight="1" x14ac:dyDescent="0.25">
      <c r="Q59" s="68"/>
      <c r="R59" s="502" t="s">
        <v>221</v>
      </c>
      <c r="S59" s="503" t="s">
        <v>19</v>
      </c>
      <c r="T59" s="504"/>
      <c r="U59" s="504">
        <v>0</v>
      </c>
      <c r="V59" s="504">
        <v>0</v>
      </c>
      <c r="W59" s="505">
        <v>0</v>
      </c>
      <c r="X59" s="506">
        <v>0</v>
      </c>
      <c r="Y59" s="68"/>
    </row>
    <row r="60" spans="1:29" x14ac:dyDescent="0.25">
      <c r="R60" s="68"/>
      <c r="S60" s="68"/>
      <c r="T60" s="68"/>
      <c r="U60" s="68"/>
      <c r="V60" s="68"/>
      <c r="W60" s="68"/>
      <c r="X60" s="68"/>
    </row>
  </sheetData>
  <mergeCells count="19">
    <mergeCell ref="R54:X54"/>
    <mergeCell ref="Q47:Q48"/>
    <mergeCell ref="R47:R48"/>
    <mergeCell ref="S47:S48"/>
    <mergeCell ref="T47:T48"/>
    <mergeCell ref="U47:U48"/>
    <mergeCell ref="V47:V48"/>
    <mergeCell ref="A2:K2"/>
    <mergeCell ref="R43:AA43"/>
    <mergeCell ref="T45:AA45"/>
    <mergeCell ref="B4:C4"/>
    <mergeCell ref="D4:E4"/>
    <mergeCell ref="F4:K4"/>
    <mergeCell ref="A6:E6"/>
    <mergeCell ref="F6:K6"/>
    <mergeCell ref="F10:K11"/>
    <mergeCell ref="F21:K22"/>
    <mergeCell ref="A30:E30"/>
    <mergeCell ref="D31:E31"/>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'03140'!$B$4</f>
        <v>3140</v>
      </c>
      <c r="F5" s="523"/>
      <c r="G5" s="527" t="s">
        <v>82</v>
      </c>
      <c r="H5" s="528"/>
      <c r="I5" s="529"/>
      <c r="J5" s="530" t="str">
        <f>'03140'!$F$4</f>
        <v>Shërbimet e Policisë Vendore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218</v>
      </c>
      <c r="F7" s="534" t="s">
        <v>216</v>
      </c>
      <c r="G7" s="534" t="s">
        <v>154</v>
      </c>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219</v>
      </c>
      <c r="F8" s="534" t="s">
        <v>217</v>
      </c>
      <c r="G8" s="534" t="s">
        <v>215</v>
      </c>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42</v>
      </c>
      <c r="G9" s="534" t="s">
        <v>42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222</v>
      </c>
      <c r="F10" s="538" t="s">
        <v>189</v>
      </c>
      <c r="G10" s="538" t="s">
        <v>223</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7491</v>
      </c>
      <c r="E13" s="552">
        <v>7491</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1251</v>
      </c>
      <c r="E14" s="552">
        <v>1251</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1261</v>
      </c>
      <c r="E16" s="552">
        <v>1261</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10003</v>
      </c>
      <c r="E25" s="569">
        <f>SUM(E13:E14,E16:E20,E22:E23)</f>
        <v>10003</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3140</v>
      </c>
      <c r="F31" s="523"/>
      <c r="G31" s="527" t="s">
        <v>82</v>
      </c>
      <c r="H31" s="528"/>
      <c r="I31" s="529"/>
      <c r="J31" s="530" t="str">
        <f>$J$5</f>
        <v>Shërbimet e Policisë Vendore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218</v>
      </c>
      <c r="F33" s="534" t="s">
        <v>216</v>
      </c>
      <c r="G33" s="534" t="s">
        <v>154</v>
      </c>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219</v>
      </c>
      <c r="F34" s="534" t="s">
        <v>217</v>
      </c>
      <c r="G34" s="534" t="s">
        <v>215</v>
      </c>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42</v>
      </c>
      <c r="G35" s="534" t="s">
        <v>42</v>
      </c>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222</v>
      </c>
      <c r="F36" s="538" t="s">
        <v>189</v>
      </c>
      <c r="G36" s="538" t="s">
        <v>223</v>
      </c>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7491</v>
      </c>
      <c r="E39" s="552">
        <v>7491</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1251</v>
      </c>
      <c r="E40" s="552">
        <v>1251</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1261</v>
      </c>
      <c r="E42" s="552">
        <v>1261</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10003</v>
      </c>
      <c r="E51" s="569">
        <f>SUM(E39:E40,E42:E46,E48:E49)</f>
        <v>10003</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3140</v>
      </c>
      <c r="F57" s="523"/>
      <c r="G57" s="527" t="s">
        <v>82</v>
      </c>
      <c r="H57" s="528"/>
      <c r="I57" s="529"/>
      <c r="J57" s="530" t="str">
        <f>$J$31</f>
        <v>Shërbimet e Policisë Vendore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218</v>
      </c>
      <c r="F59" s="534" t="s">
        <v>216</v>
      </c>
      <c r="G59" s="534" t="s">
        <v>154</v>
      </c>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219</v>
      </c>
      <c r="F60" s="534" t="s">
        <v>217</v>
      </c>
      <c r="G60" s="534" t="s">
        <v>215</v>
      </c>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42</v>
      </c>
      <c r="G61" s="534" t="s">
        <v>42</v>
      </c>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222</v>
      </c>
      <c r="F62" s="538" t="s">
        <v>189</v>
      </c>
      <c r="G62" s="538" t="s">
        <v>223</v>
      </c>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7491</v>
      </c>
      <c r="E65" s="552">
        <v>7491</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1251</v>
      </c>
      <c r="E66" s="552">
        <v>1251</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1261</v>
      </c>
      <c r="E68" s="552">
        <v>1261</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10003</v>
      </c>
      <c r="E77" s="569">
        <f>SUM(E65:E66,E68:E72,E74:E75)</f>
        <v>10003</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3"/>
  <sheetViews>
    <sheetView showGridLines="0" topLeftCell="A10" zoomScale="55" zoomScaleNormal="55" workbookViewId="0">
      <selection activeCell="O20" sqref="O20"/>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4220</v>
      </c>
      <c r="C4" s="1006"/>
      <c r="D4" s="1007" t="s">
        <v>10</v>
      </c>
      <c r="E4" s="1008"/>
      <c r="F4" s="1009" t="s">
        <v>224</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225</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226</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942</v>
      </c>
      <c r="G13" s="424"/>
      <c r="H13" s="931">
        <v>0.2</v>
      </c>
      <c r="I13" s="931">
        <v>0.25</v>
      </c>
      <c r="J13" s="931">
        <v>0.25</v>
      </c>
      <c r="K13" s="932">
        <v>0.3</v>
      </c>
      <c r="L13" s="422"/>
    </row>
    <row r="14" spans="1:28" x14ac:dyDescent="0.25">
      <c r="A14" s="427"/>
      <c r="B14" s="428"/>
      <c r="C14" s="428"/>
      <c r="D14" s="429"/>
      <c r="E14" s="430"/>
      <c r="F14" s="423" t="s">
        <v>943</v>
      </c>
      <c r="G14" s="424"/>
      <c r="H14" s="931">
        <v>0.2</v>
      </c>
      <c r="I14" s="931">
        <v>0.25</v>
      </c>
      <c r="J14" s="931">
        <v>0.3</v>
      </c>
      <c r="K14" s="932">
        <v>0.35</v>
      </c>
      <c r="L14" s="422"/>
    </row>
    <row r="15" spans="1:28" x14ac:dyDescent="0.25">
      <c r="F15" s="423"/>
      <c r="G15" s="424"/>
      <c r="H15" s="425"/>
      <c r="I15" s="425"/>
      <c r="J15" s="425"/>
      <c r="K15" s="426"/>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1042" t="s">
        <v>944</v>
      </c>
      <c r="G19" s="1043"/>
      <c r="H19" s="1043"/>
      <c r="I19" s="1043"/>
      <c r="J19" s="1043"/>
      <c r="K19" s="1043"/>
      <c r="L19" s="434"/>
    </row>
    <row r="20" spans="1:12" x14ac:dyDescent="0.25">
      <c r="A20" s="431">
        <v>1</v>
      </c>
      <c r="B20" s="439" t="s">
        <v>23</v>
      </c>
      <c r="C20" s="436"/>
      <c r="D20" s="436"/>
      <c r="E20" s="436"/>
      <c r="F20" s="1044"/>
      <c r="G20" s="1045"/>
      <c r="H20" s="1045"/>
      <c r="I20" s="1045"/>
      <c r="J20" s="1045"/>
      <c r="K20" s="1045"/>
      <c r="L20" s="434"/>
    </row>
    <row r="21" spans="1:12" x14ac:dyDescent="0.25">
      <c r="B21" s="439"/>
      <c r="C21" s="436"/>
      <c r="D21" s="436"/>
      <c r="E21" s="436"/>
      <c r="F21" s="442" t="s">
        <v>24</v>
      </c>
      <c r="G21" s="420" t="s">
        <v>17</v>
      </c>
      <c r="H21" s="443">
        <v>2023</v>
      </c>
      <c r="I21" s="443">
        <v>2024</v>
      </c>
      <c r="J21" s="443">
        <v>2025</v>
      </c>
      <c r="K21" s="443">
        <v>2026</v>
      </c>
      <c r="L21" s="434"/>
    </row>
    <row r="22" spans="1:12" x14ac:dyDescent="0.25">
      <c r="B22" s="439"/>
      <c r="C22" s="436"/>
      <c r="D22" s="436"/>
      <c r="E22" s="436"/>
      <c r="F22" s="444" t="s">
        <v>945</v>
      </c>
      <c r="G22" s="445"/>
      <c r="H22" s="425"/>
      <c r="I22" s="425"/>
      <c r="J22" s="425"/>
      <c r="K22" s="425"/>
      <c r="L22" s="434"/>
    </row>
    <row r="23" spans="1:12" x14ac:dyDescent="0.25">
      <c r="B23" s="446"/>
      <c r="C23" s="447"/>
      <c r="D23" s="447"/>
      <c r="E23" s="447"/>
      <c r="F23" s="447"/>
      <c r="G23" s="447"/>
      <c r="H23" s="447"/>
      <c r="I23" s="447"/>
      <c r="J23" s="447"/>
      <c r="K23" s="447"/>
      <c r="L23" s="434"/>
    </row>
    <row r="24" spans="1:12" x14ac:dyDescent="0.25">
      <c r="L24" s="402"/>
    </row>
    <row r="25" spans="1:12" x14ac:dyDescent="0.25">
      <c r="L25" s="402"/>
    </row>
    <row r="26" spans="1:12" x14ac:dyDescent="0.25">
      <c r="A26" s="1046" t="s">
        <v>9</v>
      </c>
      <c r="B26" s="1047"/>
      <c r="C26" s="1047"/>
      <c r="D26" s="1048"/>
      <c r="E26" s="1048"/>
      <c r="F26" s="451" t="s">
        <v>26</v>
      </c>
      <c r="G26" s="452" t="s">
        <v>27</v>
      </c>
      <c r="H26" s="453"/>
      <c r="I26" s="451" t="s">
        <v>28</v>
      </c>
      <c r="J26" s="451" t="s">
        <v>29</v>
      </c>
      <c r="K26" s="451" t="s">
        <v>30</v>
      </c>
      <c r="L26" s="402"/>
    </row>
    <row r="27" spans="1:12" x14ac:dyDescent="0.25">
      <c r="A27" s="454" t="s">
        <v>31</v>
      </c>
      <c r="B27" s="455" t="s">
        <v>32</v>
      </c>
      <c r="C27" s="456" t="s">
        <v>33</v>
      </c>
      <c r="D27" s="1049" t="s">
        <v>34</v>
      </c>
      <c r="E27" s="1050"/>
      <c r="F27" s="459" t="s">
        <v>35</v>
      </c>
      <c r="G27" s="460" t="s">
        <v>36</v>
      </c>
      <c r="H27" s="461"/>
      <c r="I27" s="459" t="s">
        <v>37</v>
      </c>
      <c r="J27" s="459" t="s">
        <v>919</v>
      </c>
      <c r="K27" s="459" t="s">
        <v>920</v>
      </c>
      <c r="L27" s="402"/>
    </row>
    <row r="28" spans="1:12" x14ac:dyDescent="0.25">
      <c r="A28" s="462"/>
      <c r="B28" s="463"/>
      <c r="C28" s="463"/>
      <c r="D28" s="464"/>
      <c r="E28" s="465"/>
      <c r="L28" s="402"/>
    </row>
    <row r="29" spans="1:12" x14ac:dyDescent="0.25">
      <c r="A29" s="412">
        <v>1</v>
      </c>
      <c r="B29" s="435">
        <v>1</v>
      </c>
      <c r="C29" s="466"/>
      <c r="D29" s="467" t="s">
        <v>931</v>
      </c>
      <c r="E29" s="468"/>
      <c r="F29" s="469" t="s">
        <v>946</v>
      </c>
      <c r="G29" s="470" t="s">
        <v>948</v>
      </c>
      <c r="H29" s="471"/>
      <c r="I29" s="472" t="s">
        <v>950</v>
      </c>
      <c r="J29" s="473">
        <v>5</v>
      </c>
      <c r="K29" s="473">
        <v>3400</v>
      </c>
      <c r="L29" s="402"/>
    </row>
    <row r="30" spans="1:12" x14ac:dyDescent="0.25">
      <c r="A30" s="412">
        <v>1</v>
      </c>
      <c r="B30" s="435">
        <v>1</v>
      </c>
      <c r="C30" s="466"/>
      <c r="D30" s="467" t="s">
        <v>932</v>
      </c>
      <c r="E30" s="468"/>
      <c r="F30" s="469" t="s">
        <v>947</v>
      </c>
      <c r="G30" s="470" t="s">
        <v>949</v>
      </c>
      <c r="H30" s="471"/>
      <c r="I30" s="472" t="s">
        <v>950</v>
      </c>
      <c r="J30" s="473">
        <v>5</v>
      </c>
      <c r="K30" s="473">
        <v>3600</v>
      </c>
      <c r="L30" s="402"/>
    </row>
    <row r="31" spans="1:12" x14ac:dyDescent="0.25">
      <c r="A31" s="412">
        <v>1</v>
      </c>
      <c r="B31" s="435">
        <v>1</v>
      </c>
      <c r="C31" s="466"/>
      <c r="D31" s="467" t="s">
        <v>934</v>
      </c>
      <c r="E31" s="468"/>
      <c r="F31" s="469"/>
      <c r="G31" s="470"/>
      <c r="H31" s="471"/>
      <c r="I31" s="472"/>
      <c r="J31" s="473"/>
      <c r="K31" s="473"/>
      <c r="L31" s="402"/>
    </row>
    <row r="35" spans="1:29" ht="10.5" customHeight="1" x14ac:dyDescent="0.25">
      <c r="A35" s="474"/>
      <c r="B35" s="393"/>
      <c r="C35" s="393"/>
      <c r="D35" s="393"/>
      <c r="E35" s="393"/>
      <c r="F35" s="393"/>
      <c r="G35" s="393"/>
      <c r="H35" s="393"/>
      <c r="I35" s="393"/>
      <c r="J35" s="393"/>
      <c r="K35" s="393"/>
      <c r="L35" s="393"/>
      <c r="M35" s="393"/>
      <c r="N35" s="393"/>
      <c r="O35" s="393"/>
      <c r="P35" s="475"/>
      <c r="Q35" s="475"/>
      <c r="R35" s="475"/>
      <c r="S35" s="476"/>
      <c r="T35" s="476"/>
      <c r="U35" s="476"/>
      <c r="V35" s="476"/>
      <c r="W35" s="475"/>
      <c r="X35" s="68"/>
      <c r="Y35" s="68"/>
      <c r="Z35" s="477"/>
      <c r="AA35" s="478"/>
      <c r="AB35" s="68"/>
      <c r="AC35" s="68"/>
    </row>
    <row r="36" spans="1:29" ht="15" customHeight="1" x14ac:dyDescent="0.25">
      <c r="A36" s="474"/>
      <c r="B36" s="463"/>
      <c r="C36" s="463"/>
      <c r="D36" s="479"/>
      <c r="E36" s="480"/>
      <c r="F36" s="393"/>
      <c r="G36" s="393"/>
      <c r="H36" s="393"/>
      <c r="I36" s="393"/>
      <c r="J36" s="393"/>
      <c r="K36" s="393"/>
      <c r="L36" s="393"/>
      <c r="M36" s="393"/>
      <c r="N36" s="393"/>
      <c r="O36" s="393"/>
      <c r="P36" s="68"/>
      <c r="Q36" s="68"/>
      <c r="R36" s="68"/>
      <c r="S36" s="481"/>
      <c r="T36" s="481"/>
      <c r="U36" s="481"/>
      <c r="V36" s="481"/>
      <c r="W36" s="68"/>
      <c r="X36" s="68"/>
      <c r="Y36" s="68"/>
      <c r="Z36" s="68"/>
      <c r="AA36" s="68"/>
      <c r="AB36" s="68"/>
      <c r="AC36" s="68"/>
    </row>
    <row r="37" spans="1:29" ht="21" customHeight="1" x14ac:dyDescent="0.25">
      <c r="A37" s="474"/>
      <c r="B37" s="463"/>
      <c r="C37" s="463"/>
      <c r="D37" s="479"/>
      <c r="E37" s="480"/>
      <c r="F37" s="393"/>
      <c r="G37" s="393"/>
      <c r="H37" s="393"/>
      <c r="I37" s="393"/>
      <c r="J37" s="393"/>
      <c r="K37" s="393"/>
      <c r="L37" s="393"/>
      <c r="M37" s="393"/>
      <c r="N37" s="393"/>
      <c r="O37" s="393"/>
      <c r="P37" s="475"/>
      <c r="Q37" s="475"/>
      <c r="R37" s="999" t="s">
        <v>48</v>
      </c>
      <c r="S37" s="1000"/>
      <c r="T37" s="1000"/>
      <c r="U37" s="1000"/>
      <c r="V37" s="1000"/>
      <c r="W37" s="1000"/>
      <c r="X37" s="1000"/>
      <c r="Y37" s="1000"/>
      <c r="Z37" s="1000"/>
      <c r="AA37" s="1001"/>
      <c r="AB37" s="68"/>
      <c r="AC37" s="68"/>
    </row>
    <row r="38" spans="1:29" ht="15" customHeight="1" x14ac:dyDescent="0.25">
      <c r="A38" s="474"/>
      <c r="B38" s="463"/>
      <c r="C38" s="463"/>
      <c r="D38" s="479"/>
      <c r="E38" s="480"/>
      <c r="F38" s="393"/>
      <c r="G38" s="393"/>
      <c r="H38" s="393"/>
      <c r="I38" s="393"/>
      <c r="J38" s="393"/>
      <c r="K38" s="393"/>
      <c r="L38" s="393"/>
      <c r="M38" s="393"/>
      <c r="N38" s="393"/>
      <c r="O38" s="393"/>
      <c r="P38" s="475"/>
      <c r="Q38" s="475"/>
      <c r="R38" s="68"/>
      <c r="S38" s="481"/>
      <c r="T38" s="481"/>
      <c r="U38" s="481"/>
      <c r="V38" s="481"/>
      <c r="W38" s="68"/>
      <c r="X38" s="68"/>
      <c r="Y38" s="68"/>
      <c r="Z38" s="68"/>
      <c r="AA38" s="68"/>
      <c r="AB38" s="68"/>
      <c r="AC38" s="68"/>
    </row>
    <row r="39" spans="1:29" ht="15" customHeight="1" x14ac:dyDescent="0.25">
      <c r="A39" s="474"/>
      <c r="B39" s="463"/>
      <c r="C39" s="463"/>
      <c r="D39" s="479"/>
      <c r="E39" s="480"/>
      <c r="F39" s="393"/>
      <c r="G39" s="393"/>
      <c r="H39" s="393"/>
      <c r="I39" s="393"/>
      <c r="J39" s="393"/>
      <c r="K39" s="393"/>
      <c r="L39" s="393"/>
      <c r="M39" s="393"/>
      <c r="N39" s="393"/>
      <c r="O39" s="393"/>
      <c r="P39" s="475"/>
      <c r="Q39" s="475"/>
      <c r="R39" s="482" t="s">
        <v>49</v>
      </c>
      <c r="S39" s="483">
        <v>4220</v>
      </c>
      <c r="T39" s="1002" t="s">
        <v>224</v>
      </c>
      <c r="U39" s="1003"/>
      <c r="V39" s="1003"/>
      <c r="W39" s="1003"/>
      <c r="X39" s="1003"/>
      <c r="Y39" s="1003"/>
      <c r="Z39" s="1003"/>
      <c r="AA39" s="1004"/>
      <c r="AB39" s="68"/>
      <c r="AC39" s="68"/>
    </row>
    <row r="40" spans="1:29" ht="15.75" customHeight="1" x14ac:dyDescent="0.25">
      <c r="A40" s="474"/>
      <c r="B40" s="463"/>
      <c r="C40" s="463"/>
      <c r="D40" s="479"/>
      <c r="E40" s="480"/>
      <c r="F40" s="393"/>
      <c r="G40" s="393"/>
      <c r="H40" s="393"/>
      <c r="I40" s="393"/>
      <c r="J40" s="393"/>
      <c r="K40" s="393"/>
      <c r="L40" s="393"/>
      <c r="M40" s="393"/>
      <c r="N40" s="393"/>
      <c r="O40" s="393"/>
      <c r="P40" s="68"/>
      <c r="Q40" s="68"/>
      <c r="R40" s="68"/>
      <c r="S40" s="68"/>
      <c r="T40" s="68"/>
      <c r="U40" s="68"/>
      <c r="V40" s="68"/>
      <c r="W40" s="68"/>
      <c r="X40" s="68"/>
      <c r="Y40" s="68"/>
      <c r="Z40" s="68"/>
      <c r="AA40" s="68"/>
      <c r="AB40" s="68"/>
      <c r="AC40" s="68"/>
    </row>
    <row r="41" spans="1:29" ht="15" customHeight="1" x14ac:dyDescent="0.25">
      <c r="A41" s="474"/>
      <c r="B41" s="463"/>
      <c r="C41" s="463"/>
      <c r="D41" s="479"/>
      <c r="E41" s="480"/>
      <c r="F41" s="393"/>
      <c r="G41" s="393"/>
      <c r="H41" s="393"/>
      <c r="I41" s="393"/>
      <c r="J41" s="393"/>
      <c r="K41" s="393"/>
      <c r="L41" s="393"/>
      <c r="M41" s="393"/>
      <c r="N41" s="393"/>
      <c r="O41" s="393"/>
      <c r="P41" s="68"/>
      <c r="Q41" s="1024" t="s">
        <v>50</v>
      </c>
      <c r="R41" s="1026" t="s">
        <v>51</v>
      </c>
      <c r="S41" s="1026" t="s">
        <v>52</v>
      </c>
      <c r="T41" s="1026" t="s">
        <v>53</v>
      </c>
      <c r="U41" s="1026" t="s">
        <v>54</v>
      </c>
      <c r="V41" s="1026" t="s">
        <v>55</v>
      </c>
      <c r="W41" s="484">
        <v>2021</v>
      </c>
      <c r="X41" s="484">
        <v>2022</v>
      </c>
      <c r="Y41" s="485">
        <v>2023</v>
      </c>
      <c r="Z41" s="486">
        <v>2024</v>
      </c>
      <c r="AA41" s="486">
        <v>2025</v>
      </c>
      <c r="AB41" s="487">
        <v>2026</v>
      </c>
      <c r="AC41" s="68"/>
    </row>
    <row r="42" spans="1:29" ht="15.75" customHeight="1" x14ac:dyDescent="0.25">
      <c r="A42" s="474"/>
      <c r="B42" s="463"/>
      <c r="C42" s="463"/>
      <c r="D42" s="479"/>
      <c r="E42" s="480"/>
      <c r="F42" s="393"/>
      <c r="G42" s="393"/>
      <c r="H42" s="393"/>
      <c r="I42" s="393"/>
      <c r="J42" s="393"/>
      <c r="K42" s="393"/>
      <c r="L42" s="393"/>
      <c r="M42" s="393"/>
      <c r="N42" s="393"/>
      <c r="O42" s="393"/>
      <c r="P42" s="68"/>
      <c r="Q42" s="1025"/>
      <c r="R42" s="1027"/>
      <c r="S42" s="1027"/>
      <c r="T42" s="1027"/>
      <c r="U42" s="1027"/>
      <c r="V42" s="1027"/>
      <c r="W42" s="488" t="s">
        <v>2</v>
      </c>
      <c r="X42" s="488" t="s">
        <v>2</v>
      </c>
      <c r="Y42" s="489" t="s">
        <v>56</v>
      </c>
      <c r="Z42" s="490" t="s">
        <v>57</v>
      </c>
      <c r="AA42" s="490" t="s">
        <v>57</v>
      </c>
      <c r="AB42" s="491" t="s">
        <v>57</v>
      </c>
      <c r="AC42" s="68"/>
    </row>
    <row r="43" spans="1:29" ht="15" customHeight="1" x14ac:dyDescent="0.25">
      <c r="A43" s="474"/>
      <c r="B43" s="463"/>
      <c r="C43" s="463"/>
      <c r="D43" s="479"/>
      <c r="E43" s="480"/>
      <c r="F43" s="393"/>
      <c r="G43" s="393"/>
      <c r="H43" s="393"/>
      <c r="I43" s="393"/>
      <c r="J43" s="393"/>
      <c r="K43" s="393"/>
      <c r="L43" s="393"/>
      <c r="M43" s="393"/>
      <c r="N43" s="393"/>
      <c r="O43" s="393"/>
      <c r="P43" s="68"/>
      <c r="Q43" s="492"/>
      <c r="R43" s="493"/>
      <c r="S43" s="494"/>
      <c r="T43" s="495"/>
      <c r="U43" s="495"/>
      <c r="V43" s="495"/>
      <c r="W43" s="495"/>
      <c r="X43" s="494"/>
      <c r="Y43" s="494"/>
      <c r="Z43" s="494"/>
      <c r="AA43" s="494"/>
      <c r="AB43" s="496"/>
      <c r="AC43" s="68"/>
    </row>
    <row r="44" spans="1:29" ht="15" customHeight="1" x14ac:dyDescent="0.25">
      <c r="P44" s="68"/>
      <c r="Q44" s="68"/>
      <c r="R44" s="68"/>
      <c r="S44" s="68"/>
      <c r="T44" s="68"/>
      <c r="U44" s="68"/>
      <c r="V44" s="68"/>
      <c r="W44" s="68"/>
      <c r="X44" s="68"/>
      <c r="Y44" s="68"/>
      <c r="Z44" s="68"/>
      <c r="AA44" s="68"/>
      <c r="AB44" s="68"/>
      <c r="AC44" s="68"/>
    </row>
    <row r="47" spans="1:29" ht="15" customHeight="1" x14ac:dyDescent="0.25">
      <c r="A47" s="474"/>
      <c r="B47" s="393"/>
      <c r="C47" s="393"/>
      <c r="D47" s="393"/>
      <c r="E47" s="393"/>
      <c r="F47" s="393"/>
      <c r="G47" s="393"/>
      <c r="H47" s="393"/>
      <c r="I47" s="393"/>
      <c r="J47" s="393"/>
      <c r="K47" s="393"/>
      <c r="L47" s="393"/>
      <c r="M47" s="393"/>
      <c r="N47" s="393"/>
      <c r="O47" s="393"/>
      <c r="P47" s="393"/>
      <c r="Q47" s="68"/>
      <c r="R47" s="68"/>
      <c r="S47" s="68"/>
      <c r="T47" s="68"/>
      <c r="U47" s="68"/>
      <c r="V47" s="68"/>
      <c r="W47" s="68"/>
      <c r="X47" s="68"/>
      <c r="Y47" s="68"/>
      <c r="Z47" s="393"/>
      <c r="AA47" s="393"/>
      <c r="AB47" s="393"/>
      <c r="AC47" s="393"/>
    </row>
    <row r="48" spans="1:29" ht="21" customHeight="1" x14ac:dyDescent="0.25">
      <c r="A48" s="474"/>
      <c r="B48" s="463"/>
      <c r="C48" s="463"/>
      <c r="D48" s="479"/>
      <c r="E48" s="480"/>
      <c r="F48" s="393"/>
      <c r="G48" s="393"/>
      <c r="H48" s="393"/>
      <c r="I48" s="393"/>
      <c r="J48" s="393"/>
      <c r="K48" s="393"/>
      <c r="L48" s="393"/>
      <c r="M48" s="393"/>
      <c r="N48" s="393"/>
      <c r="O48" s="393"/>
      <c r="P48" s="393"/>
      <c r="Q48" s="68"/>
      <c r="R48" s="999" t="s">
        <v>60</v>
      </c>
      <c r="S48" s="1000"/>
      <c r="T48" s="1000"/>
      <c r="U48" s="1000"/>
      <c r="V48" s="1000"/>
      <c r="W48" s="1000"/>
      <c r="X48" s="1001"/>
      <c r="Y48" s="68"/>
      <c r="Z48" s="393"/>
      <c r="AA48" s="393"/>
      <c r="AB48" s="393"/>
      <c r="AC48" s="393"/>
    </row>
    <row r="49" spans="1:29" ht="15.75" customHeight="1" x14ac:dyDescent="0.25">
      <c r="A49" s="474"/>
      <c r="B49" s="463"/>
      <c r="C49" s="463"/>
      <c r="D49" s="479"/>
      <c r="E49" s="480"/>
      <c r="F49" s="393"/>
      <c r="G49" s="393"/>
      <c r="H49" s="393"/>
      <c r="I49" s="393"/>
      <c r="J49" s="393"/>
      <c r="K49" s="393"/>
      <c r="L49" s="393"/>
      <c r="M49" s="393"/>
      <c r="N49" s="393"/>
      <c r="O49" s="393"/>
      <c r="P49" s="393"/>
      <c r="Q49" s="68"/>
      <c r="R49" s="68"/>
      <c r="S49" s="68"/>
      <c r="T49" s="68"/>
      <c r="U49" s="68"/>
      <c r="V49" s="68"/>
      <c r="W49" s="68"/>
      <c r="X49" s="68"/>
      <c r="Y49" s="68"/>
      <c r="Z49" s="393"/>
      <c r="AA49" s="393"/>
      <c r="AB49" s="393"/>
      <c r="AC49" s="393"/>
    </row>
    <row r="50" spans="1:29" ht="36" customHeight="1" x14ac:dyDescent="0.25">
      <c r="A50" s="474"/>
      <c r="B50" s="463"/>
      <c r="C50" s="463"/>
      <c r="D50" s="479"/>
      <c r="E50" s="480"/>
      <c r="F50" s="393"/>
      <c r="G50" s="393"/>
      <c r="H50" s="393"/>
      <c r="I50" s="393"/>
      <c r="J50" s="393"/>
      <c r="K50" s="393"/>
      <c r="L50" s="393"/>
      <c r="M50" s="393"/>
      <c r="N50" s="393"/>
      <c r="O50" s="393"/>
      <c r="P50" s="393"/>
      <c r="Q50" s="68"/>
      <c r="R50" s="497"/>
      <c r="S50" s="498" t="s">
        <v>61</v>
      </c>
      <c r="T50" s="64">
        <v>2022</v>
      </c>
      <c r="U50" s="64">
        <v>2023</v>
      </c>
      <c r="V50" s="64">
        <v>2024</v>
      </c>
      <c r="W50" s="64">
        <v>2025</v>
      </c>
      <c r="X50" s="65">
        <v>2026</v>
      </c>
      <c r="Y50" s="68"/>
      <c r="Z50" s="393"/>
      <c r="AA50" s="393"/>
      <c r="AB50" s="393"/>
      <c r="AC50" s="393"/>
    </row>
    <row r="51" spans="1:29" ht="15" customHeight="1" x14ac:dyDescent="0.25">
      <c r="A51" s="474"/>
      <c r="B51" s="463"/>
      <c r="C51" s="463"/>
      <c r="D51" s="479"/>
      <c r="E51" s="480"/>
      <c r="F51" s="393"/>
      <c r="G51" s="393"/>
      <c r="H51" s="393"/>
      <c r="I51" s="393"/>
      <c r="J51" s="393"/>
      <c r="K51" s="393"/>
      <c r="L51" s="393"/>
      <c r="M51" s="393"/>
      <c r="N51" s="393"/>
      <c r="O51" s="393"/>
      <c r="P51" s="393"/>
      <c r="Q51" s="68"/>
      <c r="R51" s="499"/>
      <c r="S51" s="500"/>
      <c r="T51" s="500"/>
      <c r="U51" s="500"/>
      <c r="V51" s="500"/>
      <c r="W51" s="500"/>
      <c r="X51" s="501"/>
      <c r="Y51" s="68"/>
      <c r="Z51" s="393"/>
      <c r="AA51" s="393"/>
      <c r="AB51" s="393"/>
      <c r="AC51" s="393"/>
    </row>
    <row r="52" spans="1:29" ht="15" customHeight="1" x14ac:dyDescent="0.25">
      <c r="A52" s="474"/>
      <c r="B52" s="463"/>
      <c r="C52" s="463"/>
      <c r="D52" s="479"/>
      <c r="E52" s="480"/>
      <c r="F52" s="393"/>
      <c r="G52" s="393"/>
      <c r="H52" s="393"/>
      <c r="I52" s="393"/>
      <c r="J52" s="393"/>
      <c r="K52" s="393"/>
      <c r="L52" s="393"/>
      <c r="M52" s="393"/>
      <c r="N52" s="393"/>
      <c r="O52" s="393"/>
      <c r="P52" s="393"/>
      <c r="Q52" s="68"/>
      <c r="R52" s="502"/>
      <c r="S52" s="503"/>
      <c r="T52" s="504"/>
      <c r="U52" s="504"/>
      <c r="V52" s="504"/>
      <c r="W52" s="505"/>
      <c r="X52" s="506"/>
      <c r="Y52" s="68"/>
      <c r="Z52" s="393"/>
      <c r="AA52" s="393"/>
      <c r="AB52" s="393"/>
      <c r="AC52" s="393"/>
    </row>
    <row r="53" spans="1:29" ht="15" customHeight="1" x14ac:dyDescent="0.25">
      <c r="Q53" s="68"/>
      <c r="R53" s="68"/>
      <c r="S53" s="68"/>
      <c r="T53" s="68"/>
      <c r="U53" s="68"/>
      <c r="V53" s="68"/>
      <c r="W53" s="68"/>
      <c r="X53" s="68"/>
      <c r="Y53" s="68"/>
    </row>
  </sheetData>
  <mergeCells count="19">
    <mergeCell ref="R48:X48"/>
    <mergeCell ref="Q41:Q42"/>
    <mergeCell ref="R41:R42"/>
    <mergeCell ref="S41:S42"/>
    <mergeCell ref="T41:T42"/>
    <mergeCell ref="U41:U42"/>
    <mergeCell ref="V41:V42"/>
    <mergeCell ref="A2:K2"/>
    <mergeCell ref="R37:AA37"/>
    <mergeCell ref="T39:AA39"/>
    <mergeCell ref="B4:C4"/>
    <mergeCell ref="D4:E4"/>
    <mergeCell ref="F4:K4"/>
    <mergeCell ref="A6:E6"/>
    <mergeCell ref="F6:K6"/>
    <mergeCell ref="F10:K11"/>
    <mergeCell ref="F19:K20"/>
    <mergeCell ref="A26:E26"/>
    <mergeCell ref="D27:E27"/>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'04220'!$B$4</f>
        <v>4220</v>
      </c>
      <c r="F5" s="523"/>
      <c r="G5" s="527" t="s">
        <v>82</v>
      </c>
      <c r="H5" s="528"/>
      <c r="I5" s="529"/>
      <c r="J5" s="530" t="str">
        <f>'04220'!$F$4</f>
        <v>Shërbimet bujqësore, inspektimi, siguria ushqimore dhe mbrojtja e konsumatorëve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6086</v>
      </c>
      <c r="E13" s="552">
        <v>6086</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1016</v>
      </c>
      <c r="E14" s="552">
        <v>1016</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100</v>
      </c>
      <c r="E16" s="552">
        <v>100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7202</v>
      </c>
      <c r="E25" s="569">
        <f>SUM(E13:E14,E16:E20,E22:E23)</f>
        <v>7202</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4220</v>
      </c>
      <c r="F31" s="523"/>
      <c r="G31" s="527" t="s">
        <v>82</v>
      </c>
      <c r="H31" s="528"/>
      <c r="I31" s="529"/>
      <c r="J31" s="530" t="str">
        <f>$J$5</f>
        <v>Shërbimet bujqësore, inspektimi, siguria ushqimore dhe mbrojtja e konsumatorëve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6086</v>
      </c>
      <c r="E39" s="552">
        <v>6086</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1016</v>
      </c>
      <c r="E40" s="552">
        <v>1016</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100</v>
      </c>
      <c r="E42" s="552">
        <v>100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7202</v>
      </c>
      <c r="E51" s="569">
        <f>SUM(E39:E40,E42:E46,E48:E49)</f>
        <v>7202</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4220</v>
      </c>
      <c r="F57" s="523"/>
      <c r="G57" s="527" t="s">
        <v>82</v>
      </c>
      <c r="H57" s="528"/>
      <c r="I57" s="529"/>
      <c r="J57" s="530" t="str">
        <f>$J$31</f>
        <v>Shërbimet bujqësore, inspektimi, siguria ushqimore dhe mbrojtja e konsumatorëve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6086</v>
      </c>
      <c r="E65" s="552">
        <v>6086</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1016</v>
      </c>
      <c r="E66" s="552">
        <v>1016</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100</v>
      </c>
      <c r="E68" s="552">
        <v>100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7202</v>
      </c>
      <c r="E77" s="569">
        <f>SUM(E65:E66,E68:E72,E74:E75)</f>
        <v>7202</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4"/>
  <sheetViews>
    <sheetView showGridLines="0" topLeftCell="A10" zoomScale="55" zoomScaleNormal="55" workbookViewId="0">
      <selection activeCell="P26" sqref="P26"/>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4240</v>
      </c>
      <c r="C4" s="1006"/>
      <c r="D4" s="1007" t="s">
        <v>10</v>
      </c>
      <c r="E4" s="1008"/>
      <c r="F4" s="1009" t="s">
        <v>228</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5">
      <c r="A6" s="1012" t="s">
        <v>12</v>
      </c>
      <c r="B6" s="1013"/>
      <c r="C6" s="1013"/>
      <c r="D6" s="1013"/>
      <c r="E6" s="1014"/>
      <c r="F6" s="1051" t="s">
        <v>229</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230</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42" x14ac:dyDescent="0.25">
      <c r="A13" s="405"/>
      <c r="B13" s="403"/>
      <c r="C13" s="403"/>
      <c r="D13" s="406"/>
      <c r="E13" s="407"/>
      <c r="F13" s="938" t="s">
        <v>951</v>
      </c>
      <c r="G13" s="424" t="s">
        <v>19</v>
      </c>
      <c r="H13" s="931">
        <v>0.06</v>
      </c>
      <c r="I13" s="931">
        <v>0.06</v>
      </c>
      <c r="J13" s="931">
        <v>0.06</v>
      </c>
      <c r="K13" s="932">
        <v>0.06</v>
      </c>
      <c r="L13" s="422"/>
    </row>
    <row r="14" spans="1:28" x14ac:dyDescent="0.25">
      <c r="A14" s="405"/>
      <c r="B14" s="403"/>
      <c r="C14" s="403"/>
      <c r="D14" s="406"/>
      <c r="E14" s="407"/>
      <c r="F14" s="423"/>
      <c r="G14" s="424" t="s">
        <v>19</v>
      </c>
      <c r="H14" s="425"/>
      <c r="I14" s="425"/>
      <c r="J14" s="425"/>
      <c r="K14" s="426"/>
      <c r="L14" s="422"/>
    </row>
    <row r="15" spans="1:28" x14ac:dyDescent="0.25">
      <c r="A15" s="427"/>
      <c r="B15" s="428"/>
      <c r="C15" s="428"/>
      <c r="D15" s="429"/>
      <c r="E15" s="430"/>
      <c r="F15" s="428"/>
      <c r="G15" s="428"/>
      <c r="H15" s="428"/>
      <c r="I15" s="428"/>
      <c r="J15" s="428"/>
      <c r="K15" s="428"/>
      <c r="L15" s="422"/>
    </row>
    <row r="16" spans="1:28" x14ac:dyDescent="0.25">
      <c r="L16" s="402"/>
    </row>
    <row r="17" spans="1:12" x14ac:dyDescent="0.25">
      <c r="A17" s="431" t="s">
        <v>21</v>
      </c>
      <c r="L17" s="402"/>
    </row>
    <row r="18" spans="1:12" x14ac:dyDescent="0.25">
      <c r="L18" s="402"/>
    </row>
    <row r="19" spans="1:12" x14ac:dyDescent="0.25">
      <c r="B19" s="432"/>
      <c r="C19" s="433"/>
      <c r="D19" s="433"/>
      <c r="E19" s="433"/>
      <c r="F19" s="433"/>
      <c r="G19" s="433"/>
      <c r="H19" s="433"/>
      <c r="I19" s="433"/>
      <c r="J19" s="433"/>
      <c r="K19" s="433"/>
      <c r="L19" s="434"/>
    </row>
    <row r="20" spans="1:12" x14ac:dyDescent="0.25">
      <c r="A20" s="431">
        <v>1</v>
      </c>
      <c r="B20" s="435" t="str">
        <f>A20&amp;"."&amp;A21</f>
        <v>1.1</v>
      </c>
      <c r="C20" s="436"/>
      <c r="D20" s="436"/>
      <c r="E20" s="436"/>
      <c r="F20" s="1042" t="s">
        <v>233</v>
      </c>
      <c r="G20" s="1043"/>
      <c r="H20" s="1043"/>
      <c r="I20" s="1043"/>
      <c r="J20" s="1043"/>
      <c r="K20" s="1043"/>
      <c r="L20" s="434"/>
    </row>
    <row r="21" spans="1:12" x14ac:dyDescent="0.25">
      <c r="A21" s="431">
        <v>1</v>
      </c>
      <c r="B21" s="439" t="s">
        <v>23</v>
      </c>
      <c r="C21" s="436"/>
      <c r="D21" s="436"/>
      <c r="E21" s="436"/>
      <c r="F21" s="1044"/>
      <c r="G21" s="1045"/>
      <c r="H21" s="1045"/>
      <c r="I21" s="1045"/>
      <c r="J21" s="1045"/>
      <c r="K21" s="1045"/>
      <c r="L21" s="434"/>
    </row>
    <row r="22" spans="1:12" x14ac:dyDescent="0.25">
      <c r="B22" s="439"/>
      <c r="C22" s="436"/>
      <c r="D22" s="436"/>
      <c r="E22" s="436"/>
      <c r="F22" s="442" t="s">
        <v>24</v>
      </c>
      <c r="G22" s="420" t="s">
        <v>17</v>
      </c>
      <c r="H22" s="443">
        <v>2023</v>
      </c>
      <c r="I22" s="443">
        <v>2024</v>
      </c>
      <c r="J22" s="443">
        <v>2025</v>
      </c>
      <c r="K22" s="443">
        <v>2026</v>
      </c>
      <c r="L22" s="434"/>
    </row>
    <row r="23" spans="1:12" ht="25.5" x14ac:dyDescent="0.25">
      <c r="B23" s="439"/>
      <c r="C23" s="436"/>
      <c r="D23" s="436"/>
      <c r="E23" s="436"/>
      <c r="F23" s="444" t="s">
        <v>231</v>
      </c>
      <c r="G23" s="445" t="s">
        <v>19</v>
      </c>
      <c r="H23" s="425">
        <v>3.96</v>
      </c>
      <c r="I23" s="425">
        <v>3.96</v>
      </c>
      <c r="J23" s="425">
        <v>3.96</v>
      </c>
      <c r="K23" s="425">
        <v>3.96</v>
      </c>
      <c r="L23" s="434"/>
    </row>
    <row r="24" spans="1:12" ht="25.5" x14ac:dyDescent="0.25">
      <c r="B24" s="439"/>
      <c r="C24" s="436"/>
      <c r="D24" s="436"/>
      <c r="E24" s="436"/>
      <c r="F24" s="444" t="s">
        <v>232</v>
      </c>
      <c r="G24" s="445" t="s">
        <v>19</v>
      </c>
      <c r="H24" s="425">
        <v>1.66</v>
      </c>
      <c r="I24" s="425">
        <v>1.66</v>
      </c>
      <c r="J24" s="425">
        <v>1.66</v>
      </c>
      <c r="K24" s="425">
        <v>1.66</v>
      </c>
      <c r="L24" s="434"/>
    </row>
    <row r="25" spans="1:12" x14ac:dyDescent="0.25">
      <c r="B25" s="439"/>
      <c r="C25" s="436"/>
      <c r="D25" s="436"/>
      <c r="E25" s="436"/>
      <c r="F25" s="444" t="s">
        <v>234</v>
      </c>
      <c r="G25" s="445" t="s">
        <v>19</v>
      </c>
      <c r="H25" s="425">
        <v>17000</v>
      </c>
      <c r="I25" s="425">
        <v>0</v>
      </c>
      <c r="J25" s="425">
        <v>0</v>
      </c>
      <c r="K25" s="425">
        <v>0</v>
      </c>
      <c r="L25" s="434"/>
    </row>
    <row r="26" spans="1:12" x14ac:dyDescent="0.25">
      <c r="B26" s="439"/>
      <c r="C26" s="436"/>
      <c r="D26" s="436"/>
      <c r="E26" s="436"/>
      <c r="F26" s="444" t="s">
        <v>235</v>
      </c>
      <c r="G26" s="445" t="s">
        <v>19</v>
      </c>
      <c r="H26" s="425">
        <v>2000</v>
      </c>
      <c r="I26" s="425">
        <v>0</v>
      </c>
      <c r="J26" s="425">
        <v>0</v>
      </c>
      <c r="K26" s="425">
        <v>0</v>
      </c>
      <c r="L26" s="434"/>
    </row>
    <row r="27" spans="1:12" x14ac:dyDescent="0.25">
      <c r="B27" s="446"/>
      <c r="C27" s="447"/>
      <c r="D27" s="447"/>
      <c r="E27" s="447"/>
      <c r="F27" s="447"/>
      <c r="G27" s="447"/>
      <c r="H27" s="447"/>
      <c r="I27" s="447"/>
      <c r="J27" s="447"/>
      <c r="K27" s="447"/>
      <c r="L27" s="434"/>
    </row>
    <row r="28" spans="1:12" x14ac:dyDescent="0.25">
      <c r="L28" s="402"/>
    </row>
    <row r="29" spans="1:12" x14ac:dyDescent="0.25">
      <c r="L29" s="402"/>
    </row>
    <row r="30" spans="1:12" x14ac:dyDescent="0.25">
      <c r="A30" s="1046" t="s">
        <v>9</v>
      </c>
      <c r="B30" s="1047"/>
      <c r="C30" s="1047"/>
      <c r="D30" s="1048"/>
      <c r="E30" s="1048"/>
      <c r="F30" s="451" t="s">
        <v>26</v>
      </c>
      <c r="G30" s="452" t="s">
        <v>27</v>
      </c>
      <c r="H30" s="453"/>
      <c r="I30" s="451" t="s">
        <v>28</v>
      </c>
      <c r="J30" s="451" t="s">
        <v>29</v>
      </c>
      <c r="K30" s="451" t="s">
        <v>30</v>
      </c>
      <c r="L30" s="402"/>
    </row>
    <row r="31" spans="1:12" x14ac:dyDescent="0.25">
      <c r="A31" s="454" t="s">
        <v>31</v>
      </c>
      <c r="B31" s="455" t="s">
        <v>32</v>
      </c>
      <c r="C31" s="456" t="s">
        <v>33</v>
      </c>
      <c r="D31" s="1049" t="s">
        <v>34</v>
      </c>
      <c r="E31" s="1050"/>
      <c r="F31" s="459" t="s">
        <v>35</v>
      </c>
      <c r="G31" s="460" t="s">
        <v>36</v>
      </c>
      <c r="H31" s="461"/>
      <c r="I31" s="459" t="s">
        <v>37</v>
      </c>
      <c r="J31" s="459" t="s">
        <v>919</v>
      </c>
      <c r="K31" s="459" t="s">
        <v>920</v>
      </c>
      <c r="L31" s="402"/>
    </row>
    <row r="32" spans="1:12" x14ac:dyDescent="0.25">
      <c r="A32" s="462"/>
      <c r="B32" s="463"/>
      <c r="C32" s="463"/>
      <c r="D32" s="464"/>
      <c r="E32" s="465"/>
      <c r="L32" s="402"/>
    </row>
    <row r="33" spans="1:29" x14ac:dyDescent="0.25">
      <c r="A33" s="412"/>
      <c r="B33" s="435"/>
      <c r="C33" s="466"/>
      <c r="D33" s="467"/>
      <c r="E33" s="468" t="s">
        <v>236</v>
      </c>
      <c r="F33" s="469" t="s">
        <v>237</v>
      </c>
      <c r="G33" s="470" t="s">
        <v>19</v>
      </c>
      <c r="H33" s="471" t="s">
        <v>19</v>
      </c>
      <c r="I33" s="472" t="s">
        <v>42</v>
      </c>
      <c r="J33" s="473">
        <v>1</v>
      </c>
      <c r="K33" s="473"/>
      <c r="L33" s="402"/>
    </row>
    <row r="34" spans="1:29" x14ac:dyDescent="0.25">
      <c r="A34" s="412"/>
      <c r="B34" s="435"/>
      <c r="C34" s="466"/>
      <c r="D34" s="467"/>
      <c r="E34" s="468" t="s">
        <v>238</v>
      </c>
      <c r="F34" s="469" t="s">
        <v>239</v>
      </c>
      <c r="G34" s="470" t="s">
        <v>19</v>
      </c>
      <c r="H34" s="471" t="s">
        <v>19</v>
      </c>
      <c r="I34" s="472" t="s">
        <v>42</v>
      </c>
      <c r="J34" s="473">
        <v>40</v>
      </c>
      <c r="K34" s="473"/>
      <c r="L34" s="402"/>
    </row>
    <row r="35" spans="1:29" x14ac:dyDescent="0.25">
      <c r="A35" s="412"/>
      <c r="B35" s="435"/>
      <c r="C35" s="466"/>
      <c r="D35" s="467"/>
      <c r="E35" s="468" t="s">
        <v>240</v>
      </c>
      <c r="F35" s="469" t="s">
        <v>241</v>
      </c>
      <c r="G35" s="470" t="s">
        <v>19</v>
      </c>
      <c r="H35" s="471" t="s">
        <v>19</v>
      </c>
      <c r="I35" s="472" t="s">
        <v>242</v>
      </c>
      <c r="J35" s="473">
        <v>6</v>
      </c>
      <c r="K35" s="473"/>
      <c r="L35" s="402"/>
    </row>
    <row r="36" spans="1:29" x14ac:dyDescent="0.25">
      <c r="A36" s="412"/>
      <c r="B36" s="435"/>
      <c r="C36" s="466"/>
      <c r="D36" s="467"/>
      <c r="E36" s="468" t="s">
        <v>243</v>
      </c>
      <c r="F36" s="469" t="s">
        <v>244</v>
      </c>
      <c r="G36" s="470" t="s">
        <v>19</v>
      </c>
      <c r="H36" s="471" t="s">
        <v>19</v>
      </c>
      <c r="I36" s="472" t="s">
        <v>245</v>
      </c>
      <c r="J36" s="473">
        <v>13000</v>
      </c>
      <c r="K36" s="473"/>
      <c r="L36" s="402"/>
    </row>
    <row r="37" spans="1:29" x14ac:dyDescent="0.25">
      <c r="A37" s="412"/>
      <c r="B37" s="435"/>
      <c r="C37" s="466"/>
      <c r="D37" s="467"/>
      <c r="E37" s="468" t="s">
        <v>246</v>
      </c>
      <c r="F37" s="469" t="s">
        <v>247</v>
      </c>
      <c r="G37" s="470" t="s">
        <v>19</v>
      </c>
      <c r="H37" s="471" t="s">
        <v>19</v>
      </c>
      <c r="I37" s="472" t="s">
        <v>245</v>
      </c>
      <c r="J37" s="473">
        <v>65000</v>
      </c>
      <c r="K37" s="473"/>
      <c r="L37" s="402"/>
    </row>
    <row r="38" spans="1:29" x14ac:dyDescent="0.25">
      <c r="A38" s="412">
        <v>1</v>
      </c>
      <c r="B38" s="435">
        <v>1</v>
      </c>
      <c r="C38" s="466"/>
      <c r="D38" s="467"/>
      <c r="E38" s="468" t="s">
        <v>248</v>
      </c>
      <c r="F38" s="469" t="s">
        <v>249</v>
      </c>
      <c r="G38" s="470" t="s">
        <v>19</v>
      </c>
      <c r="H38" s="471" t="s">
        <v>19</v>
      </c>
      <c r="I38" s="472" t="s">
        <v>242</v>
      </c>
      <c r="J38" s="473">
        <v>4</v>
      </c>
      <c r="K38" s="473"/>
      <c r="L38" s="402"/>
    </row>
    <row r="39" spans="1:29" x14ac:dyDescent="0.25">
      <c r="L39" s="402"/>
    </row>
    <row r="40" spans="1:29" x14ac:dyDescent="0.25">
      <c r="L40" s="402"/>
    </row>
    <row r="44" spans="1:29" ht="10.5" customHeight="1" x14ac:dyDescent="0.25">
      <c r="A44" s="474"/>
      <c r="B44" s="393"/>
      <c r="C44" s="393"/>
      <c r="D44" s="393"/>
      <c r="E44" s="393"/>
      <c r="F44" s="393"/>
      <c r="G44" s="393"/>
      <c r="H44" s="393"/>
      <c r="I44" s="393"/>
      <c r="J44" s="393"/>
      <c r="K44" s="393"/>
      <c r="L44" s="393"/>
      <c r="M44" s="393"/>
      <c r="N44" s="393"/>
      <c r="O44" s="393"/>
      <c r="P44" s="475"/>
      <c r="Q44" s="475"/>
      <c r="R44" s="475"/>
      <c r="S44" s="476"/>
      <c r="T44" s="476"/>
      <c r="U44" s="476"/>
      <c r="V44" s="476"/>
      <c r="W44" s="475"/>
      <c r="X44" s="68"/>
      <c r="Y44" s="68"/>
      <c r="Z44" s="477"/>
      <c r="AA44" s="478"/>
      <c r="AB44" s="68"/>
      <c r="AC44" s="68"/>
    </row>
    <row r="45" spans="1:29" ht="15" customHeight="1" x14ac:dyDescent="0.25">
      <c r="A45" s="474"/>
      <c r="B45" s="463"/>
      <c r="C45" s="463"/>
      <c r="D45" s="479"/>
      <c r="E45" s="480"/>
      <c r="F45" s="393"/>
      <c r="G45" s="393"/>
      <c r="H45" s="393"/>
      <c r="I45" s="393"/>
      <c r="J45" s="393"/>
      <c r="K45" s="393"/>
      <c r="L45" s="393"/>
      <c r="M45" s="393"/>
      <c r="N45" s="393"/>
      <c r="O45" s="393"/>
      <c r="P45" s="68"/>
      <c r="Q45" s="68"/>
      <c r="R45" s="68"/>
      <c r="S45" s="481"/>
      <c r="T45" s="481"/>
      <c r="U45" s="481"/>
      <c r="V45" s="481"/>
      <c r="W45" s="68"/>
      <c r="X45" s="68"/>
      <c r="Y45" s="68"/>
      <c r="Z45" s="68"/>
      <c r="AA45" s="68"/>
      <c r="AB45" s="68"/>
      <c r="AC45" s="68"/>
    </row>
    <row r="46" spans="1:29" ht="21" customHeight="1" x14ac:dyDescent="0.25">
      <c r="A46" s="474"/>
      <c r="B46" s="463"/>
      <c r="C46" s="463"/>
      <c r="D46" s="479"/>
      <c r="E46" s="480"/>
      <c r="F46" s="393"/>
      <c r="G46" s="393"/>
      <c r="H46" s="393"/>
      <c r="I46" s="393"/>
      <c r="J46" s="393"/>
      <c r="K46" s="393"/>
      <c r="L46" s="393"/>
      <c r="M46" s="393"/>
      <c r="N46" s="393"/>
      <c r="O46" s="393"/>
      <c r="P46" s="475"/>
      <c r="Q46" s="475"/>
      <c r="R46" s="999" t="s">
        <v>48</v>
      </c>
      <c r="S46" s="1000"/>
      <c r="T46" s="1000"/>
      <c r="U46" s="1000"/>
      <c r="V46" s="1000"/>
      <c r="W46" s="1000"/>
      <c r="X46" s="1000"/>
      <c r="Y46" s="1000"/>
      <c r="Z46" s="1000"/>
      <c r="AA46" s="1001"/>
      <c r="AB46" s="68"/>
      <c r="AC46" s="68"/>
    </row>
    <row r="47" spans="1:29" ht="15" customHeight="1" x14ac:dyDescent="0.25">
      <c r="A47" s="474"/>
      <c r="B47" s="463"/>
      <c r="C47" s="463"/>
      <c r="D47" s="479"/>
      <c r="E47" s="480"/>
      <c r="F47" s="393"/>
      <c r="G47" s="393"/>
      <c r="H47" s="393"/>
      <c r="I47" s="393"/>
      <c r="J47" s="393"/>
      <c r="K47" s="393"/>
      <c r="L47" s="393"/>
      <c r="M47" s="393"/>
      <c r="N47" s="393"/>
      <c r="O47" s="393"/>
      <c r="P47" s="475"/>
      <c r="Q47" s="475"/>
      <c r="R47" s="68"/>
      <c r="S47" s="481"/>
      <c r="T47" s="481"/>
      <c r="U47" s="481"/>
      <c r="V47" s="481"/>
      <c r="W47" s="68"/>
      <c r="X47" s="68"/>
      <c r="Y47" s="68"/>
      <c r="Z47" s="68"/>
      <c r="AA47" s="68"/>
      <c r="AB47" s="68"/>
      <c r="AC47" s="68"/>
    </row>
    <row r="48" spans="1:29" ht="15" customHeight="1" x14ac:dyDescent="0.25">
      <c r="A48" s="474"/>
      <c r="B48" s="463"/>
      <c r="C48" s="463"/>
      <c r="D48" s="479"/>
      <c r="E48" s="480"/>
      <c r="F48" s="393"/>
      <c r="G48" s="393"/>
      <c r="H48" s="393"/>
      <c r="I48" s="393"/>
      <c r="J48" s="393"/>
      <c r="K48" s="393"/>
      <c r="L48" s="393"/>
      <c r="M48" s="393"/>
      <c r="N48" s="393"/>
      <c r="O48" s="393"/>
      <c r="P48" s="475"/>
      <c r="Q48" s="475"/>
      <c r="R48" s="482" t="s">
        <v>49</v>
      </c>
      <c r="S48" s="483">
        <v>4240</v>
      </c>
      <c r="T48" s="1002" t="s">
        <v>228</v>
      </c>
      <c r="U48" s="1003"/>
      <c r="V48" s="1003"/>
      <c r="W48" s="1003"/>
      <c r="X48" s="1003"/>
      <c r="Y48" s="1003"/>
      <c r="Z48" s="1003"/>
      <c r="AA48" s="1004"/>
      <c r="AB48" s="68"/>
      <c r="AC48" s="68"/>
    </row>
    <row r="49" spans="1:29" ht="15.75" customHeight="1" x14ac:dyDescent="0.25">
      <c r="A49" s="474"/>
      <c r="B49" s="463"/>
      <c r="C49" s="463"/>
      <c r="D49" s="479"/>
      <c r="E49" s="480"/>
      <c r="F49" s="393"/>
      <c r="G49" s="393"/>
      <c r="H49" s="393"/>
      <c r="I49" s="393"/>
      <c r="J49" s="393"/>
      <c r="K49" s="393"/>
      <c r="L49" s="393"/>
      <c r="M49" s="393"/>
      <c r="N49" s="393"/>
      <c r="O49" s="393"/>
      <c r="P49" s="68"/>
      <c r="Q49" s="68"/>
      <c r="R49" s="68"/>
      <c r="S49" s="68"/>
      <c r="T49" s="68"/>
      <c r="U49" s="68"/>
      <c r="V49" s="68"/>
      <c r="W49" s="68"/>
      <c r="X49" s="68"/>
      <c r="Y49" s="68"/>
      <c r="Z49" s="68"/>
      <c r="AA49" s="68"/>
      <c r="AB49" s="68"/>
      <c r="AC49" s="68"/>
    </row>
    <row r="50" spans="1:29" ht="15" customHeight="1" x14ac:dyDescent="0.25">
      <c r="A50" s="474"/>
      <c r="B50" s="463"/>
      <c r="C50" s="463"/>
      <c r="D50" s="479"/>
      <c r="E50" s="480"/>
      <c r="F50" s="393"/>
      <c r="G50" s="393"/>
      <c r="H50" s="393"/>
      <c r="I50" s="393"/>
      <c r="J50" s="393"/>
      <c r="K50" s="393"/>
      <c r="L50" s="393"/>
      <c r="M50" s="393"/>
      <c r="N50" s="393"/>
      <c r="O50" s="393"/>
      <c r="P50" s="68"/>
      <c r="Q50" s="1024" t="s">
        <v>50</v>
      </c>
      <c r="R50" s="1026" t="s">
        <v>51</v>
      </c>
      <c r="S50" s="1026" t="s">
        <v>52</v>
      </c>
      <c r="T50" s="1026" t="s">
        <v>53</v>
      </c>
      <c r="U50" s="1026" t="s">
        <v>54</v>
      </c>
      <c r="V50" s="1026" t="s">
        <v>55</v>
      </c>
      <c r="W50" s="484">
        <v>2021</v>
      </c>
      <c r="X50" s="484">
        <v>2022</v>
      </c>
      <c r="Y50" s="485">
        <v>2023</v>
      </c>
      <c r="Z50" s="486">
        <v>2024</v>
      </c>
      <c r="AA50" s="486">
        <v>2025</v>
      </c>
      <c r="AB50" s="487">
        <v>2026</v>
      </c>
      <c r="AC50" s="68"/>
    </row>
    <row r="51" spans="1:29" ht="15.75" customHeight="1" x14ac:dyDescent="0.25">
      <c r="A51" s="474"/>
      <c r="B51" s="463"/>
      <c r="C51" s="463"/>
      <c r="D51" s="479"/>
      <c r="E51" s="480"/>
      <c r="F51" s="393"/>
      <c r="G51" s="393"/>
      <c r="H51" s="393"/>
      <c r="I51" s="393"/>
      <c r="J51" s="393"/>
      <c r="K51" s="393"/>
      <c r="L51" s="393"/>
      <c r="M51" s="393"/>
      <c r="N51" s="393"/>
      <c r="O51" s="393"/>
      <c r="P51" s="68"/>
      <c r="Q51" s="1025"/>
      <c r="R51" s="1027"/>
      <c r="S51" s="1027"/>
      <c r="T51" s="1027"/>
      <c r="U51" s="1027"/>
      <c r="V51" s="1027"/>
      <c r="W51" s="488" t="s">
        <v>2</v>
      </c>
      <c r="X51" s="488" t="s">
        <v>2</v>
      </c>
      <c r="Y51" s="489" t="s">
        <v>56</v>
      </c>
      <c r="Z51" s="490" t="s">
        <v>57</v>
      </c>
      <c r="AA51" s="490" t="s">
        <v>57</v>
      </c>
      <c r="AB51" s="491" t="s">
        <v>57</v>
      </c>
      <c r="AC51" s="68"/>
    </row>
    <row r="52" spans="1:29" ht="15" customHeight="1" x14ac:dyDescent="0.25">
      <c r="A52" s="474"/>
      <c r="B52" s="463"/>
      <c r="C52" s="463"/>
      <c r="D52" s="479"/>
      <c r="E52" s="480"/>
      <c r="F52" s="393"/>
      <c r="G52" s="393"/>
      <c r="H52" s="393"/>
      <c r="I52" s="393"/>
      <c r="J52" s="393"/>
      <c r="K52" s="393"/>
      <c r="L52" s="393"/>
      <c r="M52" s="393"/>
      <c r="N52" s="393"/>
      <c r="O52" s="393"/>
      <c r="P52" s="68"/>
      <c r="Q52" s="492"/>
      <c r="R52" s="493"/>
      <c r="S52" s="494"/>
      <c r="T52" s="495"/>
      <c r="U52" s="495"/>
      <c r="V52" s="495"/>
      <c r="W52" s="495"/>
      <c r="X52" s="494"/>
      <c r="Y52" s="494"/>
      <c r="Z52" s="494"/>
      <c r="AA52" s="494"/>
      <c r="AB52" s="496"/>
      <c r="AC52" s="68"/>
    </row>
    <row r="53" spans="1:29" ht="15" customHeight="1" x14ac:dyDescent="0.25">
      <c r="P53" s="68"/>
      <c r="Q53" s="68"/>
      <c r="R53" s="68"/>
      <c r="S53" s="68"/>
      <c r="T53" s="68"/>
      <c r="U53" s="68"/>
      <c r="V53" s="68"/>
      <c r="W53" s="68"/>
      <c r="X53" s="68"/>
      <c r="Y53" s="68"/>
      <c r="Z53" s="68"/>
      <c r="AA53" s="68"/>
      <c r="AB53" s="68"/>
      <c r="AC53" s="68"/>
    </row>
    <row r="56" spans="1:29" ht="15" customHeight="1" x14ac:dyDescent="0.25">
      <c r="A56" s="474"/>
      <c r="B56" s="393"/>
      <c r="C56" s="393"/>
      <c r="D56" s="393"/>
      <c r="E56" s="393"/>
      <c r="F56" s="393"/>
      <c r="G56" s="393"/>
      <c r="H56" s="393"/>
      <c r="I56" s="393"/>
      <c r="J56" s="393"/>
      <c r="K56" s="393"/>
      <c r="L56" s="393"/>
      <c r="M56" s="393"/>
      <c r="N56" s="393"/>
      <c r="O56" s="393"/>
      <c r="P56" s="393"/>
      <c r="Q56" s="68"/>
      <c r="R56" s="68"/>
      <c r="S56" s="68"/>
      <c r="T56" s="68"/>
      <c r="U56" s="68"/>
      <c r="V56" s="68"/>
      <c r="W56" s="68"/>
      <c r="X56" s="68"/>
      <c r="Y56" s="68"/>
      <c r="Z56" s="393"/>
      <c r="AA56" s="393"/>
      <c r="AB56" s="393"/>
      <c r="AC56" s="393"/>
    </row>
    <row r="57" spans="1:29" ht="21" customHeight="1" x14ac:dyDescent="0.25">
      <c r="A57" s="474"/>
      <c r="B57" s="463"/>
      <c r="C57" s="463"/>
      <c r="D57" s="479"/>
      <c r="E57" s="480"/>
      <c r="F57" s="393"/>
      <c r="G57" s="393"/>
      <c r="H57" s="393"/>
      <c r="I57" s="393"/>
      <c r="J57" s="393"/>
      <c r="K57" s="393"/>
      <c r="L57" s="393"/>
      <c r="M57" s="393"/>
      <c r="N57" s="393"/>
      <c r="O57" s="393"/>
      <c r="P57" s="393"/>
      <c r="Q57" s="68"/>
      <c r="R57" s="999" t="s">
        <v>60</v>
      </c>
      <c r="S57" s="1000"/>
      <c r="T57" s="1000"/>
      <c r="U57" s="1000"/>
      <c r="V57" s="1000"/>
      <c r="W57" s="1000"/>
      <c r="X57" s="1001"/>
      <c r="Y57" s="68"/>
      <c r="Z57" s="393"/>
      <c r="AA57" s="393"/>
      <c r="AB57" s="393"/>
      <c r="AC57" s="393"/>
    </row>
    <row r="58" spans="1:29" ht="15.75" customHeight="1" x14ac:dyDescent="0.25">
      <c r="A58" s="474"/>
      <c r="B58" s="463"/>
      <c r="C58" s="463"/>
      <c r="D58" s="479"/>
      <c r="E58" s="480"/>
      <c r="F58" s="393"/>
      <c r="G58" s="393"/>
      <c r="H58" s="393"/>
      <c r="I58" s="393"/>
      <c r="J58" s="393"/>
      <c r="K58" s="393"/>
      <c r="L58" s="393"/>
      <c r="M58" s="393"/>
      <c r="N58" s="393"/>
      <c r="O58" s="393"/>
      <c r="P58" s="393"/>
      <c r="Q58" s="68"/>
      <c r="R58" s="68"/>
      <c r="S58" s="68"/>
      <c r="T58" s="68"/>
      <c r="U58" s="68"/>
      <c r="V58" s="68"/>
      <c r="W58" s="68"/>
      <c r="X58" s="68"/>
      <c r="Y58" s="68"/>
      <c r="Z58" s="393"/>
      <c r="AA58" s="393"/>
      <c r="AB58" s="393"/>
      <c r="AC58" s="393"/>
    </row>
    <row r="59" spans="1:29" ht="36" customHeight="1" x14ac:dyDescent="0.25">
      <c r="A59" s="474"/>
      <c r="B59" s="463"/>
      <c r="C59" s="463"/>
      <c r="D59" s="479"/>
      <c r="E59" s="480"/>
      <c r="F59" s="393"/>
      <c r="G59" s="393"/>
      <c r="H59" s="393"/>
      <c r="I59" s="393"/>
      <c r="J59" s="393"/>
      <c r="K59" s="393"/>
      <c r="L59" s="393"/>
      <c r="M59" s="393"/>
      <c r="N59" s="393"/>
      <c r="O59" s="393"/>
      <c r="P59" s="393"/>
      <c r="Q59" s="68"/>
      <c r="R59" s="497"/>
      <c r="S59" s="498" t="s">
        <v>61</v>
      </c>
      <c r="T59" s="64">
        <v>2022</v>
      </c>
      <c r="U59" s="64">
        <v>2023</v>
      </c>
      <c r="V59" s="64">
        <v>2024</v>
      </c>
      <c r="W59" s="64">
        <v>2025</v>
      </c>
      <c r="X59" s="65">
        <v>2026</v>
      </c>
      <c r="Y59" s="68"/>
      <c r="Z59" s="393"/>
      <c r="AA59" s="393"/>
      <c r="AB59" s="393"/>
      <c r="AC59" s="393"/>
    </row>
    <row r="60" spans="1:29" ht="15" customHeight="1" x14ac:dyDescent="0.25">
      <c r="A60" s="474"/>
      <c r="B60" s="463"/>
      <c r="C60" s="463"/>
      <c r="D60" s="479"/>
      <c r="E60" s="480"/>
      <c r="F60" s="393"/>
      <c r="G60" s="393"/>
      <c r="H60" s="393"/>
      <c r="I60" s="393"/>
      <c r="J60" s="393"/>
      <c r="K60" s="393"/>
      <c r="L60" s="393"/>
      <c r="M60" s="393"/>
      <c r="N60" s="393"/>
      <c r="O60" s="393"/>
      <c r="P60" s="393"/>
      <c r="Q60" s="68"/>
      <c r="R60" s="499"/>
      <c r="S60" s="500"/>
      <c r="T60" s="500"/>
      <c r="U60" s="500"/>
      <c r="V60" s="500"/>
      <c r="W60" s="500"/>
      <c r="X60" s="501"/>
      <c r="Y60" s="68"/>
      <c r="Z60" s="393"/>
      <c r="AA60" s="393"/>
      <c r="AB60" s="393"/>
      <c r="AC60" s="393"/>
    </row>
    <row r="61" spans="1:29" ht="15" customHeight="1" x14ac:dyDescent="0.25">
      <c r="A61" s="474"/>
      <c r="B61" s="463"/>
      <c r="C61" s="463"/>
      <c r="D61" s="479"/>
      <c r="E61" s="480"/>
      <c r="F61" s="393"/>
      <c r="G61" s="393"/>
      <c r="H61" s="393"/>
      <c r="I61" s="393"/>
      <c r="J61" s="393"/>
      <c r="K61" s="393"/>
      <c r="L61" s="393"/>
      <c r="M61" s="393"/>
      <c r="N61" s="393"/>
      <c r="O61" s="393"/>
      <c r="P61" s="393"/>
      <c r="Q61" s="68"/>
      <c r="R61" s="502" t="s">
        <v>250</v>
      </c>
      <c r="S61" s="503" t="s">
        <v>19</v>
      </c>
      <c r="T61" s="504">
        <v>4</v>
      </c>
      <c r="U61" s="504">
        <v>4</v>
      </c>
      <c r="V61" s="504">
        <v>4</v>
      </c>
      <c r="W61" s="505">
        <v>4</v>
      </c>
      <c r="X61" s="506">
        <v>4</v>
      </c>
      <c r="Y61" s="68"/>
      <c r="Z61" s="393"/>
      <c r="AA61" s="393"/>
      <c r="AB61" s="393"/>
      <c r="AC61" s="393"/>
    </row>
    <row r="62" spans="1:29" ht="15" customHeight="1" x14ac:dyDescent="0.25">
      <c r="Q62" s="68"/>
      <c r="R62" s="502" t="s">
        <v>251</v>
      </c>
      <c r="S62" s="503" t="s">
        <v>19</v>
      </c>
      <c r="T62" s="504">
        <v>361</v>
      </c>
      <c r="U62" s="504">
        <v>361</v>
      </c>
      <c r="V62" s="504">
        <v>361</v>
      </c>
      <c r="W62" s="505">
        <v>361</v>
      </c>
      <c r="X62" s="506">
        <v>361</v>
      </c>
      <c r="Y62" s="68"/>
    </row>
    <row r="63" spans="1:29" x14ac:dyDescent="0.25">
      <c r="R63" s="502" t="s">
        <v>252</v>
      </c>
      <c r="S63" s="503" t="s">
        <v>19</v>
      </c>
      <c r="T63" s="504">
        <v>101</v>
      </c>
      <c r="U63" s="504">
        <v>101</v>
      </c>
      <c r="V63" s="504">
        <v>101</v>
      </c>
      <c r="W63" s="505">
        <v>101</v>
      </c>
      <c r="X63" s="506">
        <v>101</v>
      </c>
    </row>
    <row r="64" spans="1:29" x14ac:dyDescent="0.25">
      <c r="R64" s="68"/>
      <c r="S64" s="68"/>
      <c r="T64" s="68"/>
      <c r="U64" s="68"/>
      <c r="V64" s="68"/>
      <c r="W64" s="68"/>
      <c r="X64" s="68"/>
    </row>
  </sheetData>
  <mergeCells count="19">
    <mergeCell ref="R57:X57"/>
    <mergeCell ref="Q50:Q51"/>
    <mergeCell ref="R50:R51"/>
    <mergeCell ref="S50:S51"/>
    <mergeCell ref="T50:T51"/>
    <mergeCell ref="U50:U51"/>
    <mergeCell ref="V50:V51"/>
    <mergeCell ref="A2:K2"/>
    <mergeCell ref="R46:AA46"/>
    <mergeCell ref="T48:AA48"/>
    <mergeCell ref="B4:C4"/>
    <mergeCell ref="D4:E4"/>
    <mergeCell ref="F4:K4"/>
    <mergeCell ref="A6:E6"/>
    <mergeCell ref="F6:K6"/>
    <mergeCell ref="F10:K11"/>
    <mergeCell ref="F20:K21"/>
    <mergeCell ref="A30:E30"/>
    <mergeCell ref="D31:E31"/>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M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'04240'!$B$4</f>
        <v>4240</v>
      </c>
      <c r="F5" s="523"/>
      <c r="G5" s="527" t="s">
        <v>82</v>
      </c>
      <c r="H5" s="528"/>
      <c r="I5" s="529"/>
      <c r="J5" s="530" t="str">
        <f>'04240'!$F$4</f>
        <v>Menaxhimi i infrastrukturës së ujitjes dhe kullimit</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248</v>
      </c>
      <c r="F7" s="534" t="s">
        <v>246</v>
      </c>
      <c r="G7" s="534" t="s">
        <v>243</v>
      </c>
      <c r="H7" s="534" t="s">
        <v>240</v>
      </c>
      <c r="I7" s="534" t="s">
        <v>238</v>
      </c>
      <c r="J7" s="534" t="s">
        <v>236</v>
      </c>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249</v>
      </c>
      <c r="F8" s="534" t="s">
        <v>247</v>
      </c>
      <c r="G8" s="534" t="s">
        <v>244</v>
      </c>
      <c r="H8" s="534" t="s">
        <v>241</v>
      </c>
      <c r="I8" s="534" t="s">
        <v>239</v>
      </c>
      <c r="J8" s="534" t="s">
        <v>237</v>
      </c>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242</v>
      </c>
      <c r="F9" s="534" t="s">
        <v>245</v>
      </c>
      <c r="G9" s="534" t="s">
        <v>245</v>
      </c>
      <c r="H9" s="534" t="s">
        <v>242</v>
      </c>
      <c r="I9" s="534" t="s">
        <v>42</v>
      </c>
      <c r="J9" s="534" t="s">
        <v>42</v>
      </c>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253</v>
      </c>
      <c r="F10" s="538" t="s">
        <v>254</v>
      </c>
      <c r="G10" s="538" t="s">
        <v>255</v>
      </c>
      <c r="H10" s="538" t="s">
        <v>256</v>
      </c>
      <c r="I10" s="538" t="s">
        <v>155</v>
      </c>
      <c r="J10" s="538" t="s">
        <v>257</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5894</v>
      </c>
      <c r="E13" s="552">
        <v>5894</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984</v>
      </c>
      <c r="E14" s="552">
        <v>984</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6719</v>
      </c>
      <c r="E16" s="552">
        <v>6719</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0</v>
      </c>
      <c r="E23" s="552">
        <v>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13597</v>
      </c>
      <c r="E25" s="569">
        <f>SUM(E13:E14,E16:E20,E22:E23)</f>
        <v>13597</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4240</v>
      </c>
      <c r="F31" s="523"/>
      <c r="G31" s="527" t="s">
        <v>82</v>
      </c>
      <c r="H31" s="528"/>
      <c r="I31" s="529"/>
      <c r="J31" s="530" t="str">
        <f>$J$5</f>
        <v>Menaxhimi i infrastrukturës së ujitjes dhe kullimit</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248</v>
      </c>
      <c r="F33" s="534" t="s">
        <v>246</v>
      </c>
      <c r="G33" s="534" t="s">
        <v>243</v>
      </c>
      <c r="H33" s="534" t="s">
        <v>240</v>
      </c>
      <c r="I33" s="534" t="s">
        <v>238</v>
      </c>
      <c r="J33" s="534" t="s">
        <v>236</v>
      </c>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249</v>
      </c>
      <c r="F34" s="534" t="s">
        <v>247</v>
      </c>
      <c r="G34" s="534" t="s">
        <v>244</v>
      </c>
      <c r="H34" s="534" t="s">
        <v>241</v>
      </c>
      <c r="I34" s="534" t="s">
        <v>239</v>
      </c>
      <c r="J34" s="534" t="s">
        <v>237</v>
      </c>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242</v>
      </c>
      <c r="F35" s="534" t="s">
        <v>245</v>
      </c>
      <c r="G35" s="534" t="s">
        <v>245</v>
      </c>
      <c r="H35" s="534" t="s">
        <v>242</v>
      </c>
      <c r="I35" s="534" t="s">
        <v>42</v>
      </c>
      <c r="J35" s="534" t="s">
        <v>42</v>
      </c>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253</v>
      </c>
      <c r="F36" s="538" t="s">
        <v>254</v>
      </c>
      <c r="G36" s="538" t="s">
        <v>255</v>
      </c>
      <c r="H36" s="538" t="s">
        <v>256</v>
      </c>
      <c r="I36" s="538" t="s">
        <v>155</v>
      </c>
      <c r="J36" s="538" t="s">
        <v>257</v>
      </c>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5883</v>
      </c>
      <c r="E39" s="552">
        <v>5883</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982</v>
      </c>
      <c r="E40" s="552">
        <v>982</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9732</v>
      </c>
      <c r="E42" s="552">
        <v>9732</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0</v>
      </c>
      <c r="E49" s="552">
        <v>0</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16597</v>
      </c>
      <c r="E51" s="569">
        <f>SUM(E39:E40,E42:E46,E48:E49)</f>
        <v>16597</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4240</v>
      </c>
      <c r="F57" s="523"/>
      <c r="G57" s="527" t="s">
        <v>82</v>
      </c>
      <c r="H57" s="528"/>
      <c r="I57" s="529"/>
      <c r="J57" s="530" t="str">
        <f>$J$31</f>
        <v>Menaxhimi i infrastrukturës së ujitjes dhe kullimit</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248</v>
      </c>
      <c r="F59" s="534" t="s">
        <v>246</v>
      </c>
      <c r="G59" s="534" t="s">
        <v>243</v>
      </c>
      <c r="H59" s="534" t="s">
        <v>240</v>
      </c>
      <c r="I59" s="534" t="s">
        <v>238</v>
      </c>
      <c r="J59" s="534" t="s">
        <v>236</v>
      </c>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249</v>
      </c>
      <c r="F60" s="534" t="s">
        <v>247</v>
      </c>
      <c r="G60" s="534" t="s">
        <v>244</v>
      </c>
      <c r="H60" s="534" t="s">
        <v>241</v>
      </c>
      <c r="I60" s="534" t="s">
        <v>239</v>
      </c>
      <c r="J60" s="534" t="s">
        <v>237</v>
      </c>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242</v>
      </c>
      <c r="F61" s="534" t="s">
        <v>245</v>
      </c>
      <c r="G61" s="534" t="s">
        <v>245</v>
      </c>
      <c r="H61" s="534" t="s">
        <v>242</v>
      </c>
      <c r="I61" s="534" t="s">
        <v>42</v>
      </c>
      <c r="J61" s="534" t="s">
        <v>42</v>
      </c>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253</v>
      </c>
      <c r="F62" s="538" t="s">
        <v>254</v>
      </c>
      <c r="G62" s="538" t="s">
        <v>255</v>
      </c>
      <c r="H62" s="538" t="s">
        <v>256</v>
      </c>
      <c r="I62" s="538" t="s">
        <v>155</v>
      </c>
      <c r="J62" s="538" t="s">
        <v>257</v>
      </c>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5883</v>
      </c>
      <c r="E65" s="552">
        <v>5883</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982</v>
      </c>
      <c r="E66" s="552">
        <v>982</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9732</v>
      </c>
      <c r="E68" s="552">
        <v>9732</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16597</v>
      </c>
      <c r="E77" s="569">
        <f>SUM(E65:E66,E68:E72,E74:E75)</f>
        <v>16597</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6"/>
  <sheetViews>
    <sheetView showGridLines="0" topLeftCell="A28" zoomScale="55" zoomScaleNormal="55" workbookViewId="0">
      <selection activeCell="J43" sqref="J43"/>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4260</v>
      </c>
      <c r="C4" s="1006"/>
      <c r="D4" s="1007" t="s">
        <v>10</v>
      </c>
      <c r="E4" s="1008"/>
      <c r="F4" s="1009" t="s">
        <v>258</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5">
      <c r="A6" s="1012" t="s">
        <v>12</v>
      </c>
      <c r="B6" s="1013"/>
      <c r="C6" s="1013"/>
      <c r="D6" s="1013"/>
      <c r="E6" s="1014"/>
      <c r="F6" s="1052" t="s">
        <v>259</v>
      </c>
      <c r="G6" s="1053"/>
      <c r="H6" s="1053"/>
      <c r="I6" s="1053"/>
      <c r="J6" s="1053"/>
      <c r="K6" s="1054"/>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408" t="s">
        <v>260</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952</v>
      </c>
      <c r="G13" s="424" t="s">
        <v>19</v>
      </c>
      <c r="H13" s="931">
        <v>0.15</v>
      </c>
      <c r="I13" s="931">
        <v>0.15</v>
      </c>
      <c r="J13" s="931">
        <v>0.2</v>
      </c>
      <c r="K13" s="932">
        <v>0.2</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262</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x14ac:dyDescent="0.25">
      <c r="B22" s="439"/>
      <c r="C22" s="436"/>
      <c r="D22" s="436"/>
      <c r="E22" s="436"/>
      <c r="F22" s="444" t="s">
        <v>263</v>
      </c>
      <c r="G22" s="445" t="s">
        <v>19</v>
      </c>
      <c r="H22" s="425">
        <v>0.17</v>
      </c>
      <c r="I22" s="425">
        <v>0.17</v>
      </c>
      <c r="J22" s="425">
        <v>0.17</v>
      </c>
      <c r="K22" s="425">
        <v>0.17</v>
      </c>
      <c r="L22" s="434"/>
    </row>
    <row r="23" spans="1:12" x14ac:dyDescent="0.25">
      <c r="B23" s="439"/>
      <c r="C23" s="436"/>
      <c r="D23" s="436"/>
      <c r="E23" s="436"/>
      <c r="F23" s="444" t="s">
        <v>261</v>
      </c>
      <c r="G23" s="445" t="s">
        <v>19</v>
      </c>
      <c r="H23" s="425">
        <v>0.26</v>
      </c>
      <c r="I23" s="425">
        <v>0.26</v>
      </c>
      <c r="J23" s="425">
        <v>0.26</v>
      </c>
      <c r="K23" s="425">
        <v>0.26</v>
      </c>
      <c r="L23" s="434"/>
    </row>
    <row r="24" spans="1:12" x14ac:dyDescent="0.25">
      <c r="B24" s="446"/>
      <c r="C24" s="447"/>
      <c r="D24" s="447"/>
      <c r="E24" s="447"/>
      <c r="F24" s="447"/>
      <c r="G24" s="447"/>
      <c r="H24" s="447"/>
      <c r="I24" s="447"/>
      <c r="J24" s="447"/>
      <c r="K24" s="447"/>
      <c r="L24" s="434"/>
    </row>
    <row r="25" spans="1:12" x14ac:dyDescent="0.25">
      <c r="L25" s="402"/>
    </row>
    <row r="26" spans="1:12" x14ac:dyDescent="0.25">
      <c r="L26" s="402"/>
    </row>
    <row r="27" spans="1:12" x14ac:dyDescent="0.25">
      <c r="A27" s="448" t="s">
        <v>9</v>
      </c>
      <c r="B27" s="449"/>
      <c r="C27" s="449"/>
      <c r="D27" s="450"/>
      <c r="E27" s="450"/>
      <c r="F27" s="451" t="s">
        <v>26</v>
      </c>
      <c r="G27" s="452" t="s">
        <v>27</v>
      </c>
      <c r="H27" s="453"/>
      <c r="I27" s="451" t="s">
        <v>28</v>
      </c>
      <c r="J27" s="451" t="s">
        <v>29</v>
      </c>
      <c r="K27" s="451" t="s">
        <v>30</v>
      </c>
      <c r="L27" s="402"/>
    </row>
    <row r="28" spans="1:12" x14ac:dyDescent="0.25">
      <c r="A28" s="454" t="s">
        <v>31</v>
      </c>
      <c r="B28" s="455" t="s">
        <v>32</v>
      </c>
      <c r="C28" s="456" t="s">
        <v>33</v>
      </c>
      <c r="D28" s="457" t="s">
        <v>34</v>
      </c>
      <c r="E28" s="458"/>
      <c r="F28" s="459" t="s">
        <v>35</v>
      </c>
      <c r="G28" s="460" t="s">
        <v>36</v>
      </c>
      <c r="H28" s="461"/>
      <c r="I28" s="459" t="s">
        <v>37</v>
      </c>
      <c r="J28" s="459" t="s">
        <v>919</v>
      </c>
      <c r="K28" s="459" t="s">
        <v>920</v>
      </c>
      <c r="L28" s="402"/>
    </row>
    <row r="29" spans="1:12" x14ac:dyDescent="0.25">
      <c r="A29" s="462"/>
      <c r="B29" s="463"/>
      <c r="C29" s="463"/>
      <c r="D29" s="464"/>
      <c r="E29" s="465"/>
      <c r="L29" s="402"/>
    </row>
    <row r="30" spans="1:12" x14ac:dyDescent="0.25">
      <c r="A30" s="412"/>
      <c r="B30" s="435"/>
      <c r="C30" s="466"/>
      <c r="D30" s="467"/>
      <c r="E30" s="468" t="s">
        <v>931</v>
      </c>
      <c r="F30" s="469" t="s">
        <v>265</v>
      </c>
      <c r="G30" s="470" t="s">
        <v>19</v>
      </c>
      <c r="H30" s="471" t="s">
        <v>19</v>
      </c>
      <c r="I30" s="472" t="s">
        <v>245</v>
      </c>
      <c r="J30" s="473">
        <v>700</v>
      </c>
      <c r="K30" s="473"/>
      <c r="L30" s="402"/>
    </row>
    <row r="31" spans="1:12" x14ac:dyDescent="0.25">
      <c r="A31" s="412">
        <v>1</v>
      </c>
      <c r="B31" s="435">
        <v>1</v>
      </c>
      <c r="C31" s="466"/>
      <c r="D31" s="467"/>
      <c r="E31" s="468" t="s">
        <v>932</v>
      </c>
      <c r="F31" s="469" t="s">
        <v>267</v>
      </c>
      <c r="G31" s="470" t="s">
        <v>19</v>
      </c>
      <c r="H31" s="471" t="s">
        <v>19</v>
      </c>
      <c r="I31" s="472" t="s">
        <v>42</v>
      </c>
      <c r="J31" s="473">
        <v>10</v>
      </c>
      <c r="K31" s="473"/>
      <c r="L31" s="402"/>
    </row>
    <row r="32" spans="1:12" x14ac:dyDescent="0.25">
      <c r="A32" s="412">
        <v>1</v>
      </c>
      <c r="B32" s="435">
        <v>1</v>
      </c>
      <c r="C32" s="466"/>
      <c r="D32" s="467"/>
      <c r="E32" s="468" t="s">
        <v>266</v>
      </c>
      <c r="F32" s="469" t="s">
        <v>953</v>
      </c>
      <c r="G32" s="470" t="s">
        <v>19</v>
      </c>
      <c r="H32" s="471" t="s">
        <v>19</v>
      </c>
      <c r="I32" s="472" t="s">
        <v>954</v>
      </c>
      <c r="J32" s="473">
        <v>3200</v>
      </c>
      <c r="K32" s="473">
        <v>550</v>
      </c>
      <c r="L32" s="402"/>
    </row>
    <row r="33" spans="1:29" x14ac:dyDescent="0.25">
      <c r="A33" s="412">
        <v>1</v>
      </c>
      <c r="B33" s="435">
        <v>1</v>
      </c>
      <c r="C33" s="466"/>
      <c r="D33" s="467"/>
      <c r="E33" s="468">
        <v>144</v>
      </c>
      <c r="F33" s="469" t="s">
        <v>955</v>
      </c>
      <c r="G33" s="470" t="s">
        <v>19</v>
      </c>
      <c r="H33" s="471" t="s">
        <v>19</v>
      </c>
      <c r="I33" s="472"/>
      <c r="J33" s="473"/>
      <c r="K33" s="473">
        <v>600</v>
      </c>
      <c r="L33" s="402"/>
    </row>
    <row r="37" spans="1:29" ht="10.5" customHeight="1" x14ac:dyDescent="0.25">
      <c r="A37" s="474"/>
      <c r="B37" s="393"/>
      <c r="C37" s="393"/>
      <c r="D37" s="393"/>
      <c r="E37" s="393"/>
      <c r="F37" s="393"/>
      <c r="G37" s="393"/>
      <c r="H37" s="393"/>
      <c r="I37" s="393"/>
      <c r="J37" s="393"/>
      <c r="K37" s="393"/>
      <c r="L37" s="393"/>
      <c r="M37" s="393"/>
      <c r="N37" s="393"/>
      <c r="O37" s="393"/>
      <c r="P37" s="475"/>
      <c r="Q37" s="475"/>
      <c r="R37" s="475"/>
      <c r="S37" s="476"/>
      <c r="T37" s="476"/>
      <c r="U37" s="476"/>
      <c r="V37" s="476"/>
      <c r="W37" s="475"/>
      <c r="X37" s="68"/>
      <c r="Y37" s="68"/>
      <c r="Z37" s="477"/>
      <c r="AA37" s="478"/>
      <c r="AB37" s="68"/>
      <c r="AC37" s="68"/>
    </row>
    <row r="38" spans="1:29" ht="15" customHeight="1" x14ac:dyDescent="0.25">
      <c r="A38" s="474"/>
      <c r="B38" s="463"/>
      <c r="C38" s="463"/>
      <c r="D38" s="479"/>
      <c r="E38" s="480"/>
      <c r="F38" s="393"/>
      <c r="G38" s="393"/>
      <c r="H38" s="393"/>
      <c r="I38" s="393"/>
      <c r="J38" s="393"/>
      <c r="K38" s="393"/>
      <c r="L38" s="393"/>
      <c r="M38" s="393"/>
      <c r="N38" s="393"/>
      <c r="O38" s="393"/>
      <c r="P38" s="68"/>
      <c r="Q38" s="68"/>
      <c r="R38" s="68"/>
      <c r="S38" s="481"/>
      <c r="T38" s="481"/>
      <c r="U38" s="481"/>
      <c r="V38" s="481"/>
      <c r="W38" s="68"/>
      <c r="X38" s="68"/>
      <c r="Y38" s="68"/>
      <c r="Z38" s="68"/>
      <c r="AA38" s="68"/>
      <c r="AB38" s="68"/>
      <c r="AC38" s="68"/>
    </row>
    <row r="39" spans="1:29" ht="21" customHeight="1" x14ac:dyDescent="0.25">
      <c r="A39" s="474"/>
      <c r="B39" s="463"/>
      <c r="C39" s="463"/>
      <c r="D39" s="479"/>
      <c r="E39" s="480"/>
      <c r="F39" s="393"/>
      <c r="G39" s="393"/>
      <c r="H39" s="393"/>
      <c r="I39" s="393"/>
      <c r="J39" s="393"/>
      <c r="K39" s="393"/>
      <c r="L39" s="393"/>
      <c r="M39" s="393"/>
      <c r="N39" s="393"/>
      <c r="O39" s="393"/>
      <c r="P39" s="475"/>
      <c r="Q39" s="475"/>
      <c r="R39" s="999" t="s">
        <v>48</v>
      </c>
      <c r="S39" s="1000"/>
      <c r="T39" s="1000"/>
      <c r="U39" s="1000"/>
      <c r="V39" s="1000"/>
      <c r="W39" s="1000"/>
      <c r="X39" s="1000"/>
      <c r="Y39" s="1000"/>
      <c r="Z39" s="1000"/>
      <c r="AA39" s="1001"/>
      <c r="AB39" s="68"/>
      <c r="AC39" s="68"/>
    </row>
    <row r="40" spans="1:29" ht="15" customHeight="1" x14ac:dyDescent="0.25">
      <c r="A40" s="474"/>
      <c r="B40" s="463"/>
      <c r="C40" s="463"/>
      <c r="D40" s="479"/>
      <c r="E40" s="480"/>
      <c r="F40" s="393"/>
      <c r="G40" s="393"/>
      <c r="H40" s="393"/>
      <c r="I40" s="393"/>
      <c r="J40" s="393"/>
      <c r="K40" s="393"/>
      <c r="L40" s="393"/>
      <c r="M40" s="393"/>
      <c r="N40" s="393"/>
      <c r="O40" s="393"/>
      <c r="P40" s="475"/>
      <c r="Q40" s="475"/>
      <c r="R40" s="68"/>
      <c r="S40" s="481"/>
      <c r="T40" s="481"/>
      <c r="U40" s="481"/>
      <c r="V40" s="481"/>
      <c r="W40" s="68"/>
      <c r="X40" s="68"/>
      <c r="Y40" s="68"/>
      <c r="Z40" s="68"/>
      <c r="AA40" s="68"/>
      <c r="AB40" s="68"/>
      <c r="AC40" s="68"/>
    </row>
    <row r="41" spans="1:29" ht="15" customHeight="1" x14ac:dyDescent="0.25">
      <c r="A41" s="474"/>
      <c r="B41" s="463"/>
      <c r="C41" s="463"/>
      <c r="D41" s="479"/>
      <c r="E41" s="480"/>
      <c r="F41" s="393"/>
      <c r="G41" s="393"/>
      <c r="H41" s="393"/>
      <c r="I41" s="393"/>
      <c r="J41" s="393"/>
      <c r="K41" s="393"/>
      <c r="L41" s="393"/>
      <c r="M41" s="393"/>
      <c r="N41" s="393"/>
      <c r="O41" s="393"/>
      <c r="P41" s="475"/>
      <c r="Q41" s="475"/>
      <c r="R41" s="482" t="s">
        <v>49</v>
      </c>
      <c r="S41" s="483">
        <v>4260</v>
      </c>
      <c r="T41" s="1002" t="s">
        <v>258</v>
      </c>
      <c r="U41" s="1003"/>
      <c r="V41" s="1003"/>
      <c r="W41" s="1003"/>
      <c r="X41" s="1003"/>
      <c r="Y41" s="1003"/>
      <c r="Z41" s="1003"/>
      <c r="AA41" s="1004"/>
      <c r="AB41" s="68"/>
      <c r="AC41" s="68"/>
    </row>
    <row r="42" spans="1:29" ht="15.75" customHeight="1" x14ac:dyDescent="0.25">
      <c r="A42" s="474"/>
      <c r="B42" s="463"/>
      <c r="C42" s="463"/>
      <c r="D42" s="479"/>
      <c r="E42" s="480"/>
      <c r="F42" s="393"/>
      <c r="G42" s="393"/>
      <c r="H42" s="393"/>
      <c r="I42" s="393"/>
      <c r="J42" s="393"/>
      <c r="K42" s="393"/>
      <c r="L42" s="393"/>
      <c r="M42" s="393"/>
      <c r="N42" s="393"/>
      <c r="O42" s="393"/>
      <c r="P42" s="68"/>
      <c r="Q42" s="68"/>
      <c r="R42" s="68"/>
      <c r="S42" s="68"/>
      <c r="T42" s="68"/>
      <c r="U42" s="68"/>
      <c r="V42" s="68"/>
      <c r="W42" s="68"/>
      <c r="X42" s="68"/>
      <c r="Y42" s="68"/>
      <c r="Z42" s="68"/>
      <c r="AA42" s="68"/>
      <c r="AB42" s="68"/>
      <c r="AC42" s="68"/>
    </row>
    <row r="43" spans="1:29" ht="15" customHeight="1" x14ac:dyDescent="0.25">
      <c r="A43" s="474"/>
      <c r="B43" s="463"/>
      <c r="C43" s="463"/>
      <c r="D43" s="479"/>
      <c r="E43" s="480"/>
      <c r="F43" s="393"/>
      <c r="G43" s="393"/>
      <c r="H43" s="393"/>
      <c r="I43" s="393"/>
      <c r="J43" s="393"/>
      <c r="K43" s="393"/>
      <c r="L43" s="393"/>
      <c r="M43" s="393"/>
      <c r="N43" s="393"/>
      <c r="O43" s="393"/>
      <c r="P43" s="68"/>
      <c r="Q43" s="1024" t="s">
        <v>50</v>
      </c>
      <c r="R43" s="1026" t="s">
        <v>51</v>
      </c>
      <c r="S43" s="1026" t="s">
        <v>52</v>
      </c>
      <c r="T43" s="1026" t="s">
        <v>53</v>
      </c>
      <c r="U43" s="1026" t="s">
        <v>54</v>
      </c>
      <c r="V43" s="1026" t="s">
        <v>55</v>
      </c>
      <c r="W43" s="484">
        <v>2021</v>
      </c>
      <c r="X43" s="484">
        <v>2022</v>
      </c>
      <c r="Y43" s="485">
        <v>2023</v>
      </c>
      <c r="Z43" s="486">
        <v>2024</v>
      </c>
      <c r="AA43" s="486">
        <v>2025</v>
      </c>
      <c r="AB43" s="487">
        <v>2026</v>
      </c>
      <c r="AC43" s="68"/>
    </row>
    <row r="44" spans="1:29" ht="15.75" customHeight="1" x14ac:dyDescent="0.25">
      <c r="A44" s="474"/>
      <c r="B44" s="463"/>
      <c r="C44" s="463"/>
      <c r="D44" s="479"/>
      <c r="E44" s="480"/>
      <c r="F44" s="393"/>
      <c r="G44" s="393"/>
      <c r="H44" s="393"/>
      <c r="I44" s="393"/>
      <c r="J44" s="393"/>
      <c r="K44" s="393"/>
      <c r="L44" s="393"/>
      <c r="M44" s="393"/>
      <c r="N44" s="393"/>
      <c r="O44" s="393"/>
      <c r="P44" s="68"/>
      <c r="Q44" s="1025"/>
      <c r="R44" s="1027"/>
      <c r="S44" s="1027"/>
      <c r="T44" s="1027"/>
      <c r="U44" s="1027"/>
      <c r="V44" s="1027"/>
      <c r="W44" s="488" t="s">
        <v>2</v>
      </c>
      <c r="X44" s="488" t="s">
        <v>2</v>
      </c>
      <c r="Y44" s="489" t="s">
        <v>56</v>
      </c>
      <c r="Z44" s="490" t="s">
        <v>57</v>
      </c>
      <c r="AA44" s="490" t="s">
        <v>57</v>
      </c>
      <c r="AB44" s="491" t="s">
        <v>57</v>
      </c>
      <c r="AC44" s="68"/>
    </row>
    <row r="45" spans="1:29" ht="15" customHeight="1" x14ac:dyDescent="0.25">
      <c r="A45" s="474"/>
      <c r="B45" s="463"/>
      <c r="C45" s="463"/>
      <c r="D45" s="479"/>
      <c r="E45" s="480"/>
      <c r="F45" s="393"/>
      <c r="G45" s="393"/>
      <c r="H45" s="393"/>
      <c r="I45" s="393"/>
      <c r="J45" s="393"/>
      <c r="K45" s="393"/>
      <c r="L45" s="393"/>
      <c r="M45" s="393"/>
      <c r="N45" s="393"/>
      <c r="O45" s="393"/>
      <c r="P45" s="68"/>
      <c r="Q45" s="492"/>
      <c r="R45" s="493"/>
      <c r="S45" s="494"/>
      <c r="T45" s="495"/>
      <c r="U45" s="495"/>
      <c r="V45" s="495"/>
      <c r="W45" s="495"/>
      <c r="X45" s="494"/>
      <c r="Y45" s="494"/>
      <c r="Z45" s="494"/>
      <c r="AA45" s="494"/>
      <c r="AB45" s="496"/>
      <c r="AC45" s="68"/>
    </row>
    <row r="46" spans="1:29" ht="15" customHeight="1" x14ac:dyDescent="0.25">
      <c r="P46" s="68"/>
      <c r="Q46" s="68"/>
      <c r="R46" s="68"/>
      <c r="S46" s="68"/>
      <c r="T46" s="68"/>
      <c r="U46" s="68"/>
      <c r="V46" s="68"/>
      <c r="W46" s="68"/>
      <c r="X46" s="68"/>
      <c r="Y46" s="68"/>
      <c r="Z46" s="68"/>
      <c r="AA46" s="68"/>
      <c r="AB46" s="68"/>
      <c r="AC46" s="68"/>
    </row>
    <row r="49" spans="1:29" ht="15" customHeight="1" x14ac:dyDescent="0.25">
      <c r="A49" s="474"/>
      <c r="B49" s="393"/>
      <c r="C49" s="393"/>
      <c r="D49" s="393"/>
      <c r="E49" s="393"/>
      <c r="F49" s="393"/>
      <c r="G49" s="393"/>
      <c r="H49" s="393"/>
      <c r="I49" s="393"/>
      <c r="J49" s="393"/>
      <c r="K49" s="393"/>
      <c r="L49" s="393"/>
      <c r="M49" s="393"/>
      <c r="N49" s="393"/>
      <c r="O49" s="393"/>
      <c r="P49" s="393"/>
      <c r="Q49" s="68"/>
      <c r="R49" s="68"/>
      <c r="S49" s="68"/>
      <c r="T49" s="68"/>
      <c r="U49" s="68"/>
      <c r="V49" s="68"/>
      <c r="W49" s="68"/>
      <c r="X49" s="68"/>
      <c r="Y49" s="68"/>
      <c r="Z49" s="393"/>
      <c r="AA49" s="393"/>
      <c r="AB49" s="393"/>
      <c r="AC49" s="393"/>
    </row>
    <row r="50" spans="1:29" ht="21" customHeight="1" x14ac:dyDescent="0.25">
      <c r="A50" s="474"/>
      <c r="B50" s="463"/>
      <c r="C50" s="463"/>
      <c r="D50" s="479"/>
      <c r="E50" s="480"/>
      <c r="F50" s="393"/>
      <c r="G50" s="393"/>
      <c r="H50" s="393"/>
      <c r="I50" s="393"/>
      <c r="J50" s="393"/>
      <c r="K50" s="393"/>
      <c r="L50" s="393"/>
      <c r="M50" s="393"/>
      <c r="N50" s="393"/>
      <c r="O50" s="393"/>
      <c r="P50" s="393"/>
      <c r="Q50" s="68"/>
      <c r="R50" s="999" t="s">
        <v>60</v>
      </c>
      <c r="S50" s="1000"/>
      <c r="T50" s="1000"/>
      <c r="U50" s="1000"/>
      <c r="V50" s="1000"/>
      <c r="W50" s="1000"/>
      <c r="X50" s="1001"/>
      <c r="Y50" s="68"/>
      <c r="Z50" s="393"/>
      <c r="AA50" s="393"/>
      <c r="AB50" s="393"/>
      <c r="AC50" s="393"/>
    </row>
    <row r="51" spans="1:29" ht="15.75" customHeight="1" x14ac:dyDescent="0.25">
      <c r="A51" s="474"/>
      <c r="B51" s="463"/>
      <c r="C51" s="463"/>
      <c r="D51" s="479"/>
      <c r="E51" s="480"/>
      <c r="F51" s="393"/>
      <c r="G51" s="393"/>
      <c r="H51" s="393"/>
      <c r="I51" s="393"/>
      <c r="J51" s="393"/>
      <c r="K51" s="393"/>
      <c r="L51" s="393"/>
      <c r="M51" s="393"/>
      <c r="N51" s="393"/>
      <c r="O51" s="393"/>
      <c r="P51" s="393"/>
      <c r="Q51" s="68"/>
      <c r="R51" s="68"/>
      <c r="S51" s="68"/>
      <c r="T51" s="68"/>
      <c r="U51" s="68"/>
      <c r="V51" s="68"/>
      <c r="W51" s="68"/>
      <c r="X51" s="68"/>
      <c r="Y51" s="68"/>
      <c r="Z51" s="393"/>
      <c r="AA51" s="393"/>
      <c r="AB51" s="393"/>
      <c r="AC51" s="393"/>
    </row>
    <row r="52" spans="1:29" ht="36" customHeight="1" x14ac:dyDescent="0.25">
      <c r="A52" s="474"/>
      <c r="B52" s="463"/>
      <c r="C52" s="463"/>
      <c r="D52" s="479"/>
      <c r="E52" s="480"/>
      <c r="F52" s="393"/>
      <c r="G52" s="393"/>
      <c r="H52" s="393"/>
      <c r="I52" s="393"/>
      <c r="J52" s="393"/>
      <c r="K52" s="393"/>
      <c r="L52" s="393"/>
      <c r="M52" s="393"/>
      <c r="N52" s="393"/>
      <c r="O52" s="393"/>
      <c r="P52" s="393"/>
      <c r="Q52" s="68"/>
      <c r="R52" s="497"/>
      <c r="S52" s="498" t="s">
        <v>61</v>
      </c>
      <c r="T52" s="64">
        <v>2022</v>
      </c>
      <c r="U52" s="64">
        <v>2023</v>
      </c>
      <c r="V52" s="64">
        <v>2024</v>
      </c>
      <c r="W52" s="64">
        <v>2025</v>
      </c>
      <c r="X52" s="65">
        <v>2026</v>
      </c>
      <c r="Y52" s="68"/>
      <c r="Z52" s="393"/>
      <c r="AA52" s="393"/>
      <c r="AB52" s="393"/>
      <c r="AC52" s="393"/>
    </row>
    <row r="53" spans="1:29" ht="15" customHeight="1" x14ac:dyDescent="0.25">
      <c r="A53" s="474"/>
      <c r="B53" s="463"/>
      <c r="C53" s="463"/>
      <c r="D53" s="479"/>
      <c r="E53" s="480"/>
      <c r="F53" s="393"/>
      <c r="G53" s="393"/>
      <c r="H53" s="393"/>
      <c r="I53" s="393"/>
      <c r="J53" s="393"/>
      <c r="K53" s="393"/>
      <c r="L53" s="393"/>
      <c r="M53" s="393"/>
      <c r="N53" s="393"/>
      <c r="O53" s="393"/>
      <c r="P53" s="393"/>
      <c r="Q53" s="68"/>
      <c r="R53" s="499"/>
      <c r="S53" s="500"/>
      <c r="T53" s="500"/>
      <c r="U53" s="500"/>
      <c r="V53" s="500"/>
      <c r="W53" s="500"/>
      <c r="X53" s="501"/>
      <c r="Y53" s="68"/>
      <c r="Z53" s="393"/>
      <c r="AA53" s="393"/>
      <c r="AB53" s="393"/>
      <c r="AC53" s="393"/>
    </row>
    <row r="54" spans="1:29" ht="15" customHeight="1" x14ac:dyDescent="0.25">
      <c r="A54" s="474"/>
      <c r="B54" s="463"/>
      <c r="C54" s="463"/>
      <c r="D54" s="479"/>
      <c r="E54" s="480"/>
      <c r="F54" s="393"/>
      <c r="G54" s="393"/>
      <c r="H54" s="393"/>
      <c r="I54" s="393"/>
      <c r="J54" s="393"/>
      <c r="K54" s="393"/>
      <c r="L54" s="393"/>
      <c r="M54" s="393"/>
      <c r="N54" s="393"/>
      <c r="O54" s="393"/>
      <c r="P54" s="393"/>
      <c r="Q54" s="68"/>
      <c r="R54" s="502" t="s">
        <v>268</v>
      </c>
      <c r="S54" s="503" t="s">
        <v>19</v>
      </c>
      <c r="T54" s="504">
        <v>60606</v>
      </c>
      <c r="U54" s="504">
        <v>60606</v>
      </c>
      <c r="V54" s="504">
        <v>60606</v>
      </c>
      <c r="W54" s="505">
        <v>60606</v>
      </c>
      <c r="X54" s="506">
        <v>60606</v>
      </c>
      <c r="Y54" s="68"/>
      <c r="Z54" s="393"/>
      <c r="AA54" s="393"/>
      <c r="AB54" s="393"/>
      <c r="AC54" s="393"/>
    </row>
    <row r="55" spans="1:29" ht="15" customHeight="1" x14ac:dyDescent="0.25">
      <c r="Q55" s="68"/>
      <c r="R55" s="502" t="s">
        <v>269</v>
      </c>
      <c r="S55" s="503" t="s">
        <v>19</v>
      </c>
      <c r="T55" s="504">
        <v>16</v>
      </c>
      <c r="U55" s="504">
        <v>22</v>
      </c>
      <c r="V55" s="504">
        <v>22</v>
      </c>
      <c r="W55" s="505">
        <v>22</v>
      </c>
      <c r="X55" s="506">
        <v>22</v>
      </c>
      <c r="Y55" s="68"/>
    </row>
    <row r="56" spans="1:29" x14ac:dyDescent="0.25">
      <c r="R56" s="68"/>
      <c r="S56" s="68"/>
      <c r="T56" s="68"/>
      <c r="U56" s="68"/>
      <c r="V56" s="68"/>
      <c r="W56" s="68"/>
      <c r="X56" s="68"/>
    </row>
  </sheetData>
  <mergeCells count="15">
    <mergeCell ref="R50:X50"/>
    <mergeCell ref="Q43:Q44"/>
    <mergeCell ref="R43:R44"/>
    <mergeCell ref="S43:S44"/>
    <mergeCell ref="T43:T44"/>
    <mergeCell ref="U43:U44"/>
    <mergeCell ref="V43:V44"/>
    <mergeCell ref="A2:K2"/>
    <mergeCell ref="R39:AA39"/>
    <mergeCell ref="T41:AA41"/>
    <mergeCell ref="B4:C4"/>
    <mergeCell ref="D4:E4"/>
    <mergeCell ref="F4:K4"/>
    <mergeCell ref="A6:E6"/>
    <mergeCell ref="F6:K6"/>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'04260'!$B$4</f>
        <v>4260</v>
      </c>
      <c r="F5" s="523"/>
      <c r="G5" s="527" t="s">
        <v>82</v>
      </c>
      <c r="H5" s="528"/>
      <c r="I5" s="529"/>
      <c r="J5" s="530" t="str">
        <f>'04260'!$F$4</f>
        <v>Administrimi i pyjeve dhe kullotave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266</v>
      </c>
      <c r="F7" s="534" t="s">
        <v>264</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267</v>
      </c>
      <c r="F8" s="534" t="s">
        <v>265</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245</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270</v>
      </c>
      <c r="F10" s="538" t="s">
        <v>271</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19957</v>
      </c>
      <c r="E13" s="552">
        <v>19957</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3333</v>
      </c>
      <c r="E14" s="552">
        <v>3333</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2502</v>
      </c>
      <c r="E16" s="552">
        <v>2502</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25792</v>
      </c>
      <c r="E25" s="569">
        <f>SUM(E13:E14,E16:E20,E22:E23)</f>
        <v>25792</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4260</v>
      </c>
      <c r="F31" s="523"/>
      <c r="G31" s="527" t="s">
        <v>82</v>
      </c>
      <c r="H31" s="528"/>
      <c r="I31" s="529"/>
      <c r="J31" s="530" t="str">
        <f>$J$5</f>
        <v>Administrimi i pyjeve dhe kullotave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266</v>
      </c>
      <c r="F33" s="534" t="s">
        <v>264</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267</v>
      </c>
      <c r="F34" s="534" t="s">
        <v>265</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245</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270</v>
      </c>
      <c r="F36" s="538" t="s">
        <v>271</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19957</v>
      </c>
      <c r="E39" s="552">
        <v>19957</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3333</v>
      </c>
      <c r="E40" s="552">
        <v>3333</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2502</v>
      </c>
      <c r="E42" s="552">
        <v>2502</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25792</v>
      </c>
      <c r="E51" s="569">
        <f>SUM(E39:E40,E42:E46,E48:E49)</f>
        <v>25792</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4260</v>
      </c>
      <c r="F57" s="523"/>
      <c r="G57" s="527" t="s">
        <v>82</v>
      </c>
      <c r="H57" s="528"/>
      <c r="I57" s="529"/>
      <c r="J57" s="530" t="str">
        <f>$J$31</f>
        <v>Administrimi i pyjeve dhe kullotave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266</v>
      </c>
      <c r="F59" s="534" t="s">
        <v>264</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267</v>
      </c>
      <c r="F60" s="534" t="s">
        <v>265</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245</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270</v>
      </c>
      <c r="F62" s="538" t="s">
        <v>271</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19957</v>
      </c>
      <c r="E65" s="552">
        <v>19957</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3333</v>
      </c>
      <c r="E66" s="552">
        <v>3333</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2502</v>
      </c>
      <c r="E68" s="552">
        <v>2502</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25792</v>
      </c>
      <c r="E77" s="569">
        <f>SUM(E65:E66,E68:E72,E74:E75)</f>
        <v>25792</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1"/>
  <sheetViews>
    <sheetView showGridLines="0" zoomScale="55" zoomScaleNormal="55" workbookViewId="0">
      <selection activeCell="O37" sqref="O37"/>
    </sheetView>
  </sheetViews>
  <sheetFormatPr defaultRowHeight="15" x14ac:dyDescent="0.25"/>
  <cols>
    <col min="1" max="1" width="11.5703125" customWidth="1"/>
    <col min="2" max="2" width="14.5703125" customWidth="1"/>
    <col min="3" max="5" width="11.5703125" customWidth="1"/>
    <col min="6" max="6" width="82.285156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4520</v>
      </c>
      <c r="C4" s="1006"/>
      <c r="D4" s="1007" t="s">
        <v>10</v>
      </c>
      <c r="E4" s="1008"/>
      <c r="F4" s="1009" t="s">
        <v>272</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273</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274</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275</v>
      </c>
      <c r="G13" s="424" t="s">
        <v>19</v>
      </c>
      <c r="H13" s="425">
        <v>4.5</v>
      </c>
      <c r="I13" s="425">
        <v>5.63</v>
      </c>
      <c r="J13" s="425">
        <v>5.63</v>
      </c>
      <c r="K13" s="426">
        <v>5.63</v>
      </c>
      <c r="L13" s="422"/>
    </row>
    <row r="14" spans="1:28" x14ac:dyDescent="0.25">
      <c r="A14" s="405"/>
      <c r="B14" s="403"/>
      <c r="C14" s="403"/>
      <c r="D14" s="406"/>
      <c r="E14" s="407"/>
      <c r="F14" s="423" t="s">
        <v>276</v>
      </c>
      <c r="G14" s="424" t="s">
        <v>19</v>
      </c>
      <c r="H14" s="425">
        <v>10.32</v>
      </c>
      <c r="I14" s="425">
        <v>11.26</v>
      </c>
      <c r="J14" s="425">
        <v>11.26</v>
      </c>
      <c r="K14" s="426">
        <v>11.26</v>
      </c>
      <c r="L14" s="422"/>
    </row>
    <row r="15" spans="1:28" x14ac:dyDescent="0.25">
      <c r="A15" s="427"/>
      <c r="B15" s="428"/>
      <c r="C15" s="428"/>
      <c r="D15" s="429"/>
      <c r="E15" s="430"/>
      <c r="F15" s="428"/>
      <c r="G15" s="428"/>
      <c r="H15" s="428"/>
      <c r="I15" s="428"/>
      <c r="J15" s="428"/>
      <c r="K15" s="428"/>
      <c r="L15" s="422"/>
    </row>
    <row r="16" spans="1:28" x14ac:dyDescent="0.25">
      <c r="L16" s="402"/>
    </row>
    <row r="17" spans="1:12" x14ac:dyDescent="0.25">
      <c r="A17" s="431" t="s">
        <v>21</v>
      </c>
      <c r="L17" s="402"/>
    </row>
    <row r="18" spans="1:12" x14ac:dyDescent="0.25">
      <c r="L18" s="402"/>
    </row>
    <row r="19" spans="1:12" x14ac:dyDescent="0.25">
      <c r="B19" s="432"/>
      <c r="C19" s="433"/>
      <c r="D19" s="433"/>
      <c r="E19" s="433"/>
      <c r="F19" s="433"/>
      <c r="G19" s="433"/>
      <c r="H19" s="433"/>
      <c r="I19" s="433"/>
      <c r="J19" s="433"/>
      <c r="K19" s="433"/>
      <c r="L19" s="434"/>
    </row>
    <row r="20" spans="1:12" x14ac:dyDescent="0.25">
      <c r="A20" s="431">
        <v>1</v>
      </c>
      <c r="B20" s="435" t="str">
        <f>A20&amp;"."&amp;A21</f>
        <v>1.1</v>
      </c>
      <c r="C20" s="436"/>
      <c r="D20" s="436"/>
      <c r="E20" s="436"/>
      <c r="F20" s="1042" t="s">
        <v>277</v>
      </c>
      <c r="G20" s="1043"/>
      <c r="H20" s="1043"/>
      <c r="I20" s="1043"/>
      <c r="J20" s="1043"/>
      <c r="K20" s="1043"/>
      <c r="L20" s="434"/>
    </row>
    <row r="21" spans="1:12" x14ac:dyDescent="0.25">
      <c r="A21" s="431">
        <v>1</v>
      </c>
      <c r="B21" s="439" t="s">
        <v>23</v>
      </c>
      <c r="C21" s="436"/>
      <c r="D21" s="436"/>
      <c r="E21" s="436"/>
      <c r="F21" s="1044"/>
      <c r="G21" s="1045"/>
      <c r="H21" s="1045"/>
      <c r="I21" s="1045"/>
      <c r="J21" s="1045"/>
      <c r="K21" s="1045"/>
      <c r="L21" s="434"/>
    </row>
    <row r="22" spans="1:12" x14ac:dyDescent="0.25">
      <c r="B22" s="439"/>
      <c r="C22" s="436"/>
      <c r="D22" s="436"/>
      <c r="E22" s="436"/>
      <c r="F22" s="442" t="s">
        <v>24</v>
      </c>
      <c r="G22" s="420" t="s">
        <v>17</v>
      </c>
      <c r="H22" s="443">
        <v>2023</v>
      </c>
      <c r="I22" s="443">
        <v>2024</v>
      </c>
      <c r="J22" s="443">
        <v>2025</v>
      </c>
      <c r="K22" s="443">
        <v>2026</v>
      </c>
      <c r="L22" s="434"/>
    </row>
    <row r="23" spans="1:12" x14ac:dyDescent="0.25">
      <c r="B23" s="439"/>
      <c r="C23" s="436"/>
      <c r="D23" s="436"/>
      <c r="E23" s="436"/>
      <c r="F23" s="444" t="s">
        <v>275</v>
      </c>
      <c r="G23" s="445" t="s">
        <v>19</v>
      </c>
      <c r="H23" s="425">
        <v>4.5</v>
      </c>
      <c r="I23" s="425">
        <v>5.63</v>
      </c>
      <c r="J23" s="425">
        <v>5.63</v>
      </c>
      <c r="K23" s="425">
        <v>5.63</v>
      </c>
      <c r="L23" s="434"/>
    </row>
    <row r="24" spans="1:12" x14ac:dyDescent="0.25">
      <c r="B24" s="439"/>
      <c r="C24" s="436"/>
      <c r="D24" s="436"/>
      <c r="E24" s="436"/>
      <c r="F24" s="444" t="s">
        <v>276</v>
      </c>
      <c r="G24" s="445" t="s">
        <v>19</v>
      </c>
      <c r="H24" s="425">
        <v>10.32</v>
      </c>
      <c r="I24" s="425">
        <v>11.26</v>
      </c>
      <c r="J24" s="425">
        <v>11.26</v>
      </c>
      <c r="K24" s="425">
        <v>11.26</v>
      </c>
      <c r="L24" s="434"/>
    </row>
    <row r="25" spans="1:12" ht="25.5" x14ac:dyDescent="0.25">
      <c r="B25" s="439"/>
      <c r="C25" s="436"/>
      <c r="D25" s="436"/>
      <c r="E25" s="436"/>
      <c r="F25" s="444" t="s">
        <v>278</v>
      </c>
      <c r="G25" s="445" t="s">
        <v>19</v>
      </c>
      <c r="H25" s="425">
        <v>359062</v>
      </c>
      <c r="I25" s="425">
        <v>378347</v>
      </c>
      <c r="J25" s="425">
        <v>236503</v>
      </c>
      <c r="K25" s="425">
        <v>288098</v>
      </c>
      <c r="L25" s="434"/>
    </row>
    <row r="26" spans="1:12" x14ac:dyDescent="0.25">
      <c r="B26" s="439"/>
      <c r="C26" s="436"/>
      <c r="D26" s="436"/>
      <c r="E26" s="436"/>
      <c r="F26" s="444" t="s">
        <v>279</v>
      </c>
      <c r="G26" s="445" t="s">
        <v>19</v>
      </c>
      <c r="H26" s="425">
        <v>-70</v>
      </c>
      <c r="I26" s="425">
        <v>0</v>
      </c>
      <c r="J26" s="425">
        <v>0</v>
      </c>
      <c r="K26" s="425">
        <v>0</v>
      </c>
      <c r="L26" s="434"/>
    </row>
    <row r="27" spans="1:12" x14ac:dyDescent="0.25">
      <c r="B27" s="446"/>
      <c r="C27" s="447"/>
      <c r="D27" s="447"/>
      <c r="E27" s="447"/>
      <c r="F27" s="447"/>
      <c r="G27" s="447"/>
      <c r="H27" s="447"/>
      <c r="I27" s="447"/>
      <c r="J27" s="447"/>
      <c r="K27" s="447"/>
      <c r="L27" s="434"/>
    </row>
    <row r="28" spans="1:12" x14ac:dyDescent="0.25">
      <c r="L28" s="402"/>
    </row>
    <row r="29" spans="1:12" x14ac:dyDescent="0.25">
      <c r="L29" s="402"/>
    </row>
    <row r="30" spans="1:12" x14ac:dyDescent="0.25">
      <c r="A30" s="1046" t="s">
        <v>9</v>
      </c>
      <c r="B30" s="1047"/>
      <c r="C30" s="1047"/>
      <c r="D30" s="1048"/>
      <c r="E30" s="1048"/>
      <c r="F30" s="451" t="s">
        <v>26</v>
      </c>
      <c r="G30" s="452" t="s">
        <v>27</v>
      </c>
      <c r="H30" s="453"/>
      <c r="I30" s="451" t="s">
        <v>28</v>
      </c>
      <c r="J30" s="451" t="s">
        <v>29</v>
      </c>
      <c r="K30" s="451" t="s">
        <v>30</v>
      </c>
      <c r="L30" s="402"/>
    </row>
    <row r="31" spans="1:12" x14ac:dyDescent="0.25">
      <c r="A31" s="454" t="s">
        <v>31</v>
      </c>
      <c r="B31" s="455" t="s">
        <v>32</v>
      </c>
      <c r="C31" s="456" t="s">
        <v>33</v>
      </c>
      <c r="D31" s="1049" t="s">
        <v>34</v>
      </c>
      <c r="E31" s="1050"/>
      <c r="F31" s="459" t="s">
        <v>35</v>
      </c>
      <c r="G31" s="460" t="s">
        <v>36</v>
      </c>
      <c r="H31" s="461"/>
      <c r="I31" s="459" t="s">
        <v>37</v>
      </c>
      <c r="J31" s="459" t="s">
        <v>919</v>
      </c>
      <c r="K31" s="459" t="s">
        <v>920</v>
      </c>
      <c r="L31" s="402"/>
    </row>
    <row r="32" spans="1:12" x14ac:dyDescent="0.25">
      <c r="A32" s="462"/>
      <c r="B32" s="463"/>
      <c r="C32" s="463"/>
      <c r="D32" s="464"/>
      <c r="E32" s="465"/>
      <c r="L32" s="402"/>
    </row>
    <row r="33" spans="1:12" ht="26.25" x14ac:dyDescent="0.25">
      <c r="A33" s="412"/>
      <c r="B33" s="435"/>
      <c r="C33" s="466"/>
      <c r="D33" s="467"/>
      <c r="E33" s="468"/>
      <c r="F33" s="941" t="s">
        <v>281</v>
      </c>
      <c r="G33" s="941"/>
      <c r="H33" s="471"/>
      <c r="I33" s="472" t="s">
        <v>242</v>
      </c>
      <c r="J33" s="473">
        <v>24</v>
      </c>
      <c r="K33" s="473"/>
      <c r="L33" s="402"/>
    </row>
    <row r="34" spans="1:12" ht="23.25" x14ac:dyDescent="0.25">
      <c r="A34" s="412">
        <v>1</v>
      </c>
      <c r="B34" s="435">
        <v>1</v>
      </c>
      <c r="C34" s="466"/>
      <c r="D34" s="467"/>
      <c r="E34" s="468"/>
      <c r="F34" s="943" t="s">
        <v>283</v>
      </c>
      <c r="G34" s="943"/>
      <c r="H34" s="471" t="s">
        <v>19</v>
      </c>
      <c r="I34" s="472" t="s">
        <v>242</v>
      </c>
      <c r="J34" s="473">
        <v>55</v>
      </c>
      <c r="K34" s="473"/>
      <c r="L34" s="402"/>
    </row>
    <row r="35" spans="1:12" ht="23.25" x14ac:dyDescent="0.25">
      <c r="A35" s="412">
        <v>1</v>
      </c>
      <c r="B35" s="435">
        <v>1</v>
      </c>
      <c r="C35" s="466"/>
      <c r="D35" s="467"/>
      <c r="E35" s="468"/>
      <c r="F35" s="943" t="s">
        <v>958</v>
      </c>
      <c r="G35" s="943" t="s">
        <v>958</v>
      </c>
      <c r="H35" s="471" t="s">
        <v>19</v>
      </c>
      <c r="I35" s="472" t="s">
        <v>242</v>
      </c>
      <c r="J35" s="473"/>
      <c r="K35" s="473">
        <v>19583</v>
      </c>
      <c r="L35" s="402"/>
    </row>
    <row r="36" spans="1:12" ht="23.25" x14ac:dyDescent="0.25">
      <c r="A36" s="412">
        <v>1</v>
      </c>
      <c r="B36" s="435">
        <v>1</v>
      </c>
      <c r="C36" s="466"/>
      <c r="D36" s="467"/>
      <c r="E36" s="468"/>
      <c r="F36" s="943" t="s">
        <v>959</v>
      </c>
      <c r="G36" s="943" t="s">
        <v>959</v>
      </c>
      <c r="H36" s="471" t="s">
        <v>19</v>
      </c>
      <c r="I36" s="472" t="s">
        <v>242</v>
      </c>
      <c r="J36" s="473"/>
      <c r="K36" s="473">
        <v>9774</v>
      </c>
      <c r="L36" s="402"/>
    </row>
    <row r="37" spans="1:12" ht="23.25" x14ac:dyDescent="0.25">
      <c r="A37" s="412">
        <v>1</v>
      </c>
      <c r="B37" s="435">
        <v>1</v>
      </c>
      <c r="C37" s="466"/>
      <c r="D37" s="467"/>
      <c r="E37" s="468"/>
      <c r="F37" s="943" t="s">
        <v>960</v>
      </c>
      <c r="G37" s="943" t="s">
        <v>960</v>
      </c>
      <c r="H37" s="471" t="s">
        <v>19</v>
      </c>
      <c r="I37" s="472" t="s">
        <v>242</v>
      </c>
      <c r="J37" s="473"/>
      <c r="K37" s="473">
        <v>193380</v>
      </c>
      <c r="L37" s="402"/>
    </row>
    <row r="38" spans="1:12" x14ac:dyDescent="0.25">
      <c r="L38" s="402"/>
    </row>
    <row r="39" spans="1:12" x14ac:dyDescent="0.25">
      <c r="B39" s="432"/>
      <c r="C39" s="433"/>
      <c r="D39" s="433"/>
      <c r="E39" s="433"/>
      <c r="F39" s="433"/>
      <c r="G39" s="433"/>
      <c r="H39" s="433"/>
      <c r="I39" s="433"/>
      <c r="J39" s="433"/>
      <c r="K39" s="433"/>
      <c r="L39" s="434"/>
    </row>
    <row r="40" spans="1:12" x14ac:dyDescent="0.25">
      <c r="A40" s="431">
        <v>1</v>
      </c>
      <c r="B40" s="435" t="str">
        <f>A40&amp;"."&amp;A41</f>
        <v>1.2</v>
      </c>
      <c r="C40" s="436"/>
      <c r="D40" s="436"/>
      <c r="E40" s="436"/>
      <c r="F40" s="1042" t="s">
        <v>284</v>
      </c>
      <c r="G40" s="1043"/>
      <c r="H40" s="1043"/>
      <c r="I40" s="1043"/>
      <c r="J40" s="1043"/>
      <c r="K40" s="1043"/>
      <c r="L40" s="434"/>
    </row>
    <row r="41" spans="1:12" x14ac:dyDescent="0.25">
      <c r="A41" s="431">
        <v>2</v>
      </c>
      <c r="B41" s="439" t="s">
        <v>23</v>
      </c>
      <c r="C41" s="436"/>
      <c r="D41" s="436"/>
      <c r="E41" s="436"/>
      <c r="F41" s="1044"/>
      <c r="G41" s="1045"/>
      <c r="H41" s="1045"/>
      <c r="I41" s="1045"/>
      <c r="J41" s="1045"/>
      <c r="K41" s="1045"/>
      <c r="L41" s="434"/>
    </row>
    <row r="42" spans="1:12" x14ac:dyDescent="0.25">
      <c r="B42" s="439"/>
      <c r="C42" s="436"/>
      <c r="D42" s="436"/>
      <c r="E42" s="436"/>
      <c r="F42" s="442" t="s">
        <v>24</v>
      </c>
      <c r="G42" s="420" t="s">
        <v>17</v>
      </c>
      <c r="H42" s="443">
        <v>2023</v>
      </c>
      <c r="I42" s="443">
        <v>2024</v>
      </c>
      <c r="J42" s="443">
        <v>2025</v>
      </c>
      <c r="K42" s="443">
        <v>2026</v>
      </c>
      <c r="L42" s="434"/>
    </row>
    <row r="43" spans="1:12" ht="18.75" x14ac:dyDescent="0.25">
      <c r="B43" s="439"/>
      <c r="C43" s="436"/>
      <c r="D43" s="436"/>
      <c r="E43" s="436"/>
      <c r="F43" s="935"/>
      <c r="G43" s="445" t="s">
        <v>19</v>
      </c>
      <c r="H43" s="425">
        <v>0</v>
      </c>
      <c r="I43" s="425">
        <v>0</v>
      </c>
      <c r="J43" s="425">
        <v>0</v>
      </c>
      <c r="K43" s="425"/>
      <c r="L43" s="434"/>
    </row>
    <row r="44" spans="1:12" x14ac:dyDescent="0.25">
      <c r="B44" s="439"/>
      <c r="C44" s="436"/>
      <c r="D44" s="436"/>
      <c r="E44" s="436"/>
      <c r="F44" s="444"/>
      <c r="G44" s="445" t="s">
        <v>19</v>
      </c>
      <c r="H44" s="425">
        <v>0</v>
      </c>
      <c r="I44" s="425">
        <v>0</v>
      </c>
      <c r="J44" s="425">
        <v>0</v>
      </c>
      <c r="K44" s="425">
        <v>0</v>
      </c>
      <c r="L44" s="434"/>
    </row>
    <row r="45" spans="1:12" x14ac:dyDescent="0.25">
      <c r="B45" s="439"/>
      <c r="C45" s="436"/>
      <c r="D45" s="436"/>
      <c r="E45" s="436"/>
      <c r="F45" s="444"/>
      <c r="G45" s="445" t="s">
        <v>19</v>
      </c>
      <c r="H45" s="425">
        <v>0</v>
      </c>
      <c r="I45" s="425">
        <v>0</v>
      </c>
      <c r="J45" s="425">
        <v>0</v>
      </c>
      <c r="K45" s="425"/>
      <c r="L45" s="434"/>
    </row>
    <row r="46" spans="1:12" x14ac:dyDescent="0.25">
      <c r="B46" s="439"/>
      <c r="C46" s="436"/>
      <c r="D46" s="436"/>
      <c r="E46" s="436"/>
      <c r="F46" s="444"/>
      <c r="G46" s="445" t="s">
        <v>19</v>
      </c>
      <c r="H46" s="425">
        <v>0</v>
      </c>
      <c r="I46" s="425">
        <v>0</v>
      </c>
      <c r="J46" s="425">
        <v>0</v>
      </c>
      <c r="K46" s="425">
        <v>-8</v>
      </c>
      <c r="L46" s="434"/>
    </row>
    <row r="47" spans="1:12" x14ac:dyDescent="0.25">
      <c r="B47" s="446"/>
      <c r="C47" s="447"/>
      <c r="D47" s="447"/>
      <c r="E47" s="447"/>
      <c r="F47" s="447"/>
      <c r="G47" s="447"/>
      <c r="H47" s="447"/>
      <c r="I47" s="447"/>
      <c r="J47" s="447"/>
      <c r="K47" s="447"/>
      <c r="L47" s="434"/>
    </row>
    <row r="48" spans="1:12" x14ac:dyDescent="0.25">
      <c r="L48" s="402"/>
    </row>
    <row r="49" spans="1:29" x14ac:dyDescent="0.25">
      <c r="L49" s="402"/>
    </row>
    <row r="50" spans="1:29" x14ac:dyDescent="0.25">
      <c r="A50" s="1046" t="s">
        <v>9</v>
      </c>
      <c r="B50" s="1047"/>
      <c r="C50" s="1047"/>
      <c r="D50" s="1048"/>
      <c r="E50" s="1048"/>
      <c r="F50" s="451" t="s">
        <v>26</v>
      </c>
      <c r="G50" s="452" t="s">
        <v>27</v>
      </c>
      <c r="H50" s="453"/>
      <c r="I50" s="451" t="s">
        <v>28</v>
      </c>
      <c r="J50" s="451" t="s">
        <v>29</v>
      </c>
      <c r="K50" s="451" t="s">
        <v>30</v>
      </c>
      <c r="L50" s="402"/>
    </row>
    <row r="51" spans="1:29" x14ac:dyDescent="0.25">
      <c r="A51" s="454" t="s">
        <v>31</v>
      </c>
      <c r="B51" s="455" t="s">
        <v>32</v>
      </c>
      <c r="C51" s="456" t="s">
        <v>33</v>
      </c>
      <c r="D51" s="1049" t="s">
        <v>34</v>
      </c>
      <c r="E51" s="1050"/>
      <c r="F51" s="459" t="s">
        <v>35</v>
      </c>
      <c r="G51" s="460" t="s">
        <v>36</v>
      </c>
      <c r="H51" s="461"/>
      <c r="I51" s="459" t="s">
        <v>37</v>
      </c>
      <c r="J51" s="459" t="s">
        <v>38</v>
      </c>
      <c r="K51" s="459" t="s">
        <v>39</v>
      </c>
      <c r="L51" s="402"/>
    </row>
    <row r="52" spans="1:29" x14ac:dyDescent="0.25">
      <c r="A52" s="462"/>
      <c r="B52" s="463"/>
      <c r="C52" s="463"/>
      <c r="D52" s="464"/>
      <c r="E52" s="465"/>
      <c r="L52" s="402"/>
    </row>
    <row r="53" spans="1:29" x14ac:dyDescent="0.25">
      <c r="A53" s="412">
        <v>1</v>
      </c>
      <c r="B53" s="435">
        <v>2</v>
      </c>
      <c r="C53" s="466"/>
      <c r="D53" s="467"/>
      <c r="E53" s="468"/>
      <c r="F53" s="469"/>
      <c r="G53" s="470"/>
      <c r="H53" s="471"/>
      <c r="I53" s="472"/>
      <c r="J53" s="473"/>
      <c r="K53" s="473"/>
      <c r="L53" s="402"/>
    </row>
    <row r="54" spans="1:29" x14ac:dyDescent="0.25">
      <c r="L54" s="402"/>
    </row>
    <row r="55" spans="1:29" x14ac:dyDescent="0.25">
      <c r="L55" s="402"/>
    </row>
    <row r="59" spans="1:29" ht="10.5" customHeight="1" x14ac:dyDescent="0.25">
      <c r="A59" s="474"/>
      <c r="B59" s="393"/>
      <c r="C59" s="393"/>
      <c r="D59" s="393"/>
      <c r="E59" s="393"/>
      <c r="F59" s="393"/>
      <c r="G59" s="393"/>
      <c r="H59" s="393"/>
      <c r="I59" s="393"/>
      <c r="J59" s="393"/>
      <c r="K59" s="393"/>
      <c r="L59" s="393"/>
      <c r="M59" s="393"/>
      <c r="N59" s="393"/>
      <c r="O59" s="393"/>
      <c r="P59" s="475"/>
      <c r="Q59" s="475"/>
      <c r="R59" s="475"/>
      <c r="S59" s="476"/>
      <c r="T59" s="476"/>
      <c r="U59" s="476"/>
      <c r="V59" s="476"/>
      <c r="W59" s="475"/>
      <c r="X59" s="68"/>
      <c r="Y59" s="68"/>
      <c r="Z59" s="477"/>
      <c r="AA59" s="478"/>
      <c r="AB59" s="68"/>
      <c r="AC59" s="68"/>
    </row>
    <row r="60" spans="1:29" ht="15" customHeight="1" x14ac:dyDescent="0.25">
      <c r="A60" s="474"/>
      <c r="B60" s="463"/>
      <c r="C60" s="463"/>
      <c r="D60" s="479"/>
      <c r="E60" s="480"/>
      <c r="F60" s="393"/>
      <c r="G60" s="393"/>
      <c r="H60" s="393"/>
      <c r="I60" s="393"/>
      <c r="J60" s="393"/>
      <c r="K60" s="393"/>
      <c r="L60" s="393"/>
      <c r="M60" s="393"/>
      <c r="N60" s="393"/>
      <c r="O60" s="393"/>
      <c r="P60" s="68"/>
      <c r="Q60" s="68"/>
      <c r="R60" s="68"/>
      <c r="S60" s="481"/>
      <c r="T60" s="481"/>
      <c r="U60" s="481"/>
      <c r="V60" s="481"/>
      <c r="W60" s="68"/>
      <c r="X60" s="68"/>
      <c r="Y60" s="68"/>
      <c r="Z60" s="68"/>
      <c r="AA60" s="68"/>
      <c r="AB60" s="68"/>
      <c r="AC60" s="68"/>
    </row>
    <row r="61" spans="1:29" ht="21" customHeight="1" x14ac:dyDescent="0.25">
      <c r="A61" s="474"/>
      <c r="B61" s="463"/>
      <c r="C61" s="463"/>
      <c r="D61" s="479"/>
      <c r="E61" s="480"/>
      <c r="F61" s="393"/>
      <c r="G61" s="393"/>
      <c r="H61" s="393"/>
      <c r="I61" s="393"/>
      <c r="J61" s="393"/>
      <c r="K61" s="393"/>
      <c r="L61" s="393"/>
      <c r="M61" s="393"/>
      <c r="N61" s="393"/>
      <c r="O61" s="393"/>
      <c r="P61" s="475"/>
      <c r="Q61" s="475"/>
      <c r="R61" s="999" t="s">
        <v>48</v>
      </c>
      <c r="S61" s="1000"/>
      <c r="T61" s="1000"/>
      <c r="U61" s="1000"/>
      <c r="V61" s="1000"/>
      <c r="W61" s="1000"/>
      <c r="X61" s="1000"/>
      <c r="Y61" s="1000"/>
      <c r="Z61" s="1000"/>
      <c r="AA61" s="1001"/>
      <c r="AB61" s="68"/>
      <c r="AC61" s="68"/>
    </row>
    <row r="62" spans="1:29" ht="15" customHeight="1" x14ac:dyDescent="0.25">
      <c r="A62" s="474"/>
      <c r="B62" s="463"/>
      <c r="C62" s="463"/>
      <c r="D62" s="479"/>
      <c r="E62" s="480"/>
      <c r="F62" s="393"/>
      <c r="G62" s="393"/>
      <c r="H62" s="393"/>
      <c r="I62" s="393"/>
      <c r="J62" s="393"/>
      <c r="K62" s="393"/>
      <c r="L62" s="393"/>
      <c r="M62" s="393"/>
      <c r="N62" s="393"/>
      <c r="O62" s="393"/>
      <c r="P62" s="475"/>
      <c r="Q62" s="475"/>
      <c r="R62" s="68"/>
      <c r="S62" s="481"/>
      <c r="T62" s="481"/>
      <c r="U62" s="481"/>
      <c r="V62" s="481"/>
      <c r="W62" s="68"/>
      <c r="X62" s="68"/>
      <c r="Y62" s="68"/>
      <c r="Z62" s="68"/>
      <c r="AA62" s="68"/>
      <c r="AB62" s="68"/>
      <c r="AC62" s="68"/>
    </row>
    <row r="63" spans="1:29" ht="15" customHeight="1" x14ac:dyDescent="0.25">
      <c r="A63" s="474"/>
      <c r="B63" s="463"/>
      <c r="C63" s="463"/>
      <c r="D63" s="479"/>
      <c r="E63" s="480"/>
      <c r="F63" s="393"/>
      <c r="G63" s="393"/>
      <c r="H63" s="393"/>
      <c r="I63" s="393"/>
      <c r="J63" s="393"/>
      <c r="K63" s="393"/>
      <c r="L63" s="393"/>
      <c r="M63" s="393"/>
      <c r="N63" s="393"/>
      <c r="O63" s="393"/>
      <c r="P63" s="475"/>
      <c r="Q63" s="475"/>
      <c r="R63" s="482" t="s">
        <v>49</v>
      </c>
      <c r="S63" s="483">
        <v>4520</v>
      </c>
      <c r="T63" s="1002" t="s">
        <v>272</v>
      </c>
      <c r="U63" s="1003"/>
      <c r="V63" s="1003"/>
      <c r="W63" s="1003"/>
      <c r="X63" s="1003"/>
      <c r="Y63" s="1003"/>
      <c r="Z63" s="1003"/>
      <c r="AA63" s="1004"/>
      <c r="AB63" s="68"/>
      <c r="AC63" s="68"/>
    </row>
    <row r="64" spans="1:29" ht="15.75" customHeight="1" x14ac:dyDescent="0.25">
      <c r="A64" s="474"/>
      <c r="B64" s="463"/>
      <c r="C64" s="463"/>
      <c r="D64" s="479"/>
      <c r="E64" s="480"/>
      <c r="F64" s="393"/>
      <c r="G64" s="393"/>
      <c r="H64" s="393"/>
      <c r="I64" s="393"/>
      <c r="J64" s="393"/>
      <c r="K64" s="393"/>
      <c r="L64" s="393"/>
      <c r="M64" s="393"/>
      <c r="N64" s="393"/>
      <c r="O64" s="393"/>
      <c r="P64" s="68"/>
      <c r="Q64" s="68"/>
      <c r="R64" s="68"/>
      <c r="S64" s="68"/>
      <c r="T64" s="68"/>
      <c r="U64" s="68"/>
      <c r="V64" s="68"/>
      <c r="W64" s="68"/>
      <c r="X64" s="68"/>
      <c r="Y64" s="68"/>
      <c r="Z64" s="68"/>
      <c r="AA64" s="68"/>
      <c r="AB64" s="68"/>
      <c r="AC64" s="68"/>
    </row>
    <row r="65" spans="1:29" ht="15" customHeight="1" x14ac:dyDescent="0.25">
      <c r="A65" s="474"/>
      <c r="B65" s="463"/>
      <c r="C65" s="463"/>
      <c r="D65" s="479"/>
      <c r="E65" s="480"/>
      <c r="F65" s="393"/>
      <c r="G65" s="393"/>
      <c r="H65" s="393"/>
      <c r="I65" s="393"/>
      <c r="J65" s="393"/>
      <c r="K65" s="393"/>
      <c r="L65" s="393"/>
      <c r="M65" s="393"/>
      <c r="N65" s="393"/>
      <c r="O65" s="393"/>
      <c r="P65" s="68"/>
      <c r="Q65" s="1024" t="s">
        <v>50</v>
      </c>
      <c r="R65" s="1026" t="s">
        <v>51</v>
      </c>
      <c r="S65" s="1026" t="s">
        <v>52</v>
      </c>
      <c r="T65" s="1026" t="s">
        <v>53</v>
      </c>
      <c r="U65" s="1026" t="s">
        <v>54</v>
      </c>
      <c r="V65" s="1026" t="s">
        <v>55</v>
      </c>
      <c r="W65" s="484">
        <v>2021</v>
      </c>
      <c r="X65" s="484">
        <v>2022</v>
      </c>
      <c r="Y65" s="485">
        <v>2023</v>
      </c>
      <c r="Z65" s="486">
        <v>2024</v>
      </c>
      <c r="AA65" s="486">
        <v>2025</v>
      </c>
      <c r="AB65" s="487">
        <v>2026</v>
      </c>
      <c r="AC65" s="68"/>
    </row>
    <row r="66" spans="1:29" ht="15.75" customHeight="1" x14ac:dyDescent="0.25">
      <c r="A66" s="474"/>
      <c r="B66" s="463"/>
      <c r="C66" s="463"/>
      <c r="D66" s="479"/>
      <c r="E66" s="480"/>
      <c r="F66" s="393"/>
      <c r="G66" s="393"/>
      <c r="H66" s="393"/>
      <c r="I66" s="393"/>
      <c r="J66" s="393"/>
      <c r="K66" s="393"/>
      <c r="L66" s="393"/>
      <c r="M66" s="393"/>
      <c r="N66" s="393"/>
      <c r="O66" s="393"/>
      <c r="P66" s="68"/>
      <c r="Q66" s="1025"/>
      <c r="R66" s="1027"/>
      <c r="S66" s="1027"/>
      <c r="T66" s="1027"/>
      <c r="U66" s="1027"/>
      <c r="V66" s="1027"/>
      <c r="W66" s="488" t="s">
        <v>2</v>
      </c>
      <c r="X66" s="488" t="s">
        <v>2</v>
      </c>
      <c r="Y66" s="489" t="s">
        <v>56</v>
      </c>
      <c r="Z66" s="490" t="s">
        <v>57</v>
      </c>
      <c r="AA66" s="490" t="s">
        <v>57</v>
      </c>
      <c r="AB66" s="491" t="s">
        <v>57</v>
      </c>
      <c r="AC66" s="68"/>
    </row>
    <row r="67" spans="1:29" ht="15" customHeight="1" x14ac:dyDescent="0.25">
      <c r="A67" s="474"/>
      <c r="B67" s="463"/>
      <c r="C67" s="463"/>
      <c r="D67" s="479"/>
      <c r="E67" s="480"/>
      <c r="F67" s="393"/>
      <c r="G67" s="393"/>
      <c r="H67" s="393"/>
      <c r="I67" s="393"/>
      <c r="J67" s="393"/>
      <c r="K67" s="393"/>
      <c r="L67" s="393"/>
      <c r="M67" s="393"/>
      <c r="N67" s="393"/>
      <c r="O67" s="393"/>
      <c r="P67" s="68"/>
      <c r="Q67" s="492" t="s">
        <v>289</v>
      </c>
      <c r="R67" s="493" t="s">
        <v>290</v>
      </c>
      <c r="S67" s="494" t="s">
        <v>19</v>
      </c>
      <c r="T67" s="495" t="s">
        <v>19</v>
      </c>
      <c r="U67" s="495"/>
      <c r="V67" s="495"/>
      <c r="W67" s="495"/>
      <c r="X67" s="494"/>
      <c r="Y67" s="494"/>
      <c r="Z67" s="494">
        <v>4951</v>
      </c>
      <c r="AA67" s="494">
        <v>12057</v>
      </c>
      <c r="AB67" s="496">
        <v>39557</v>
      </c>
      <c r="AC67" s="68"/>
    </row>
    <row r="68" spans="1:29" ht="15" customHeight="1" x14ac:dyDescent="0.25">
      <c r="P68" s="68"/>
      <c r="Q68" s="492" t="s">
        <v>289</v>
      </c>
      <c r="R68" s="493" t="s">
        <v>291</v>
      </c>
      <c r="S68" s="494" t="s">
        <v>19</v>
      </c>
      <c r="T68" s="495" t="s">
        <v>19</v>
      </c>
      <c r="U68" s="495"/>
      <c r="V68" s="495"/>
      <c r="W68" s="495"/>
      <c r="X68" s="494"/>
      <c r="Y68" s="494"/>
      <c r="Z68" s="494">
        <v>12480</v>
      </c>
      <c r="AA68" s="494"/>
      <c r="AB68" s="496"/>
      <c r="AC68" s="68"/>
    </row>
    <row r="69" spans="1:29" x14ac:dyDescent="0.25">
      <c r="Q69" s="492" t="s">
        <v>292</v>
      </c>
      <c r="R69" s="493" t="s">
        <v>293</v>
      </c>
      <c r="S69" s="494" t="s">
        <v>19</v>
      </c>
      <c r="T69" s="495" t="s">
        <v>19</v>
      </c>
      <c r="U69" s="495"/>
      <c r="V69" s="495"/>
      <c r="W69" s="495"/>
      <c r="X69" s="494"/>
      <c r="Y69" s="494"/>
      <c r="Z69" s="494">
        <v>8000</v>
      </c>
      <c r="AA69" s="494">
        <v>7000</v>
      </c>
      <c r="AB69" s="496">
        <v>7000</v>
      </c>
    </row>
    <row r="70" spans="1:29" x14ac:dyDescent="0.25">
      <c r="Q70" s="492" t="s">
        <v>294</v>
      </c>
      <c r="R70" s="493" t="s">
        <v>295</v>
      </c>
      <c r="S70" s="494" t="s">
        <v>19</v>
      </c>
      <c r="T70" s="495" t="s">
        <v>19</v>
      </c>
      <c r="U70" s="495"/>
      <c r="V70" s="495"/>
      <c r="W70" s="495"/>
      <c r="X70" s="494"/>
      <c r="Y70" s="494"/>
      <c r="Z70" s="494">
        <v>2500</v>
      </c>
      <c r="AA70" s="494">
        <v>1000</v>
      </c>
      <c r="AB70" s="496">
        <v>1000</v>
      </c>
    </row>
    <row r="71" spans="1:29" ht="15" customHeight="1" x14ac:dyDescent="0.25">
      <c r="A71" s="474"/>
      <c r="B71" s="393"/>
      <c r="C71" s="393"/>
      <c r="D71" s="393"/>
      <c r="E71" s="393"/>
      <c r="F71" s="393"/>
      <c r="G71" s="393"/>
      <c r="H71" s="393"/>
      <c r="I71" s="393"/>
      <c r="J71" s="393"/>
      <c r="K71" s="393"/>
      <c r="L71" s="393"/>
      <c r="M71" s="393"/>
      <c r="N71" s="393"/>
      <c r="O71" s="393"/>
      <c r="P71" s="393"/>
      <c r="Q71" s="492" t="s">
        <v>296</v>
      </c>
      <c r="R71" s="493" t="s">
        <v>297</v>
      </c>
      <c r="S71" s="494" t="s">
        <v>19</v>
      </c>
      <c r="T71" s="495" t="s">
        <v>19</v>
      </c>
      <c r="U71" s="495"/>
      <c r="V71" s="495"/>
      <c r="W71" s="495"/>
      <c r="X71" s="494"/>
      <c r="Y71" s="494"/>
      <c r="Z71" s="494">
        <v>7500</v>
      </c>
      <c r="AA71" s="494">
        <v>7900</v>
      </c>
      <c r="AB71" s="496">
        <v>7900</v>
      </c>
      <c r="AC71" s="393"/>
    </row>
    <row r="72" spans="1:29" ht="21" customHeight="1" x14ac:dyDescent="0.25">
      <c r="A72" s="474"/>
      <c r="B72" s="463"/>
      <c r="C72" s="463"/>
      <c r="D72" s="479"/>
      <c r="E72" s="480"/>
      <c r="F72" s="393"/>
      <c r="G72" s="393"/>
      <c r="H72" s="393"/>
      <c r="I72" s="393"/>
      <c r="J72" s="393"/>
      <c r="K72" s="393"/>
      <c r="L72" s="393"/>
      <c r="M72" s="393"/>
      <c r="N72" s="393"/>
      <c r="O72" s="393"/>
      <c r="P72" s="393"/>
      <c r="Q72" s="492" t="s">
        <v>298</v>
      </c>
      <c r="R72" s="493" t="s">
        <v>299</v>
      </c>
      <c r="S72" s="494" t="s">
        <v>19</v>
      </c>
      <c r="T72" s="495" t="s">
        <v>19</v>
      </c>
      <c r="U72" s="495"/>
      <c r="V72" s="495"/>
      <c r="W72" s="495"/>
      <c r="X72" s="494"/>
      <c r="Y72" s="494"/>
      <c r="Z72" s="494">
        <v>2000</v>
      </c>
      <c r="AA72" s="494">
        <v>1500</v>
      </c>
      <c r="AB72" s="496">
        <v>1500</v>
      </c>
      <c r="AC72" s="393"/>
    </row>
    <row r="73" spans="1:29" ht="15.75" customHeight="1" x14ac:dyDescent="0.25">
      <c r="A73" s="474"/>
      <c r="B73" s="463"/>
      <c r="C73" s="463"/>
      <c r="D73" s="479"/>
      <c r="E73" s="480"/>
      <c r="F73" s="393"/>
      <c r="G73" s="393"/>
      <c r="H73" s="393"/>
      <c r="I73" s="393"/>
      <c r="J73" s="393"/>
      <c r="K73" s="393"/>
      <c r="L73" s="393"/>
      <c r="M73" s="393"/>
      <c r="N73" s="393"/>
      <c r="O73" s="393"/>
      <c r="P73" s="393"/>
      <c r="Q73" s="492" t="s">
        <v>300</v>
      </c>
      <c r="R73" s="493" t="s">
        <v>301</v>
      </c>
      <c r="S73" s="494" t="s">
        <v>19</v>
      </c>
      <c r="T73" s="495" t="s">
        <v>19</v>
      </c>
      <c r="U73" s="495"/>
      <c r="V73" s="495"/>
      <c r="W73" s="495"/>
      <c r="X73" s="494"/>
      <c r="Y73" s="494"/>
      <c r="Z73" s="494">
        <v>1525</v>
      </c>
      <c r="AA73" s="494">
        <v>500</v>
      </c>
      <c r="AB73" s="496">
        <v>500</v>
      </c>
      <c r="AC73" s="393"/>
    </row>
    <row r="74" spans="1:29" ht="36" customHeight="1" x14ac:dyDescent="0.25">
      <c r="A74" s="474"/>
      <c r="B74" s="463"/>
      <c r="C74" s="463"/>
      <c r="D74" s="479"/>
      <c r="E74" s="480"/>
      <c r="F74" s="393"/>
      <c r="G74" s="393"/>
      <c r="H74" s="393"/>
      <c r="I74" s="393"/>
      <c r="J74" s="393"/>
      <c r="K74" s="393"/>
      <c r="L74" s="393"/>
      <c r="M74" s="393"/>
      <c r="N74" s="393"/>
      <c r="O74" s="393"/>
      <c r="P74" s="393"/>
      <c r="Q74" s="492" t="s">
        <v>302</v>
      </c>
      <c r="R74" s="493" t="s">
        <v>303</v>
      </c>
      <c r="S74" s="494" t="s">
        <v>19</v>
      </c>
      <c r="T74" s="495" t="s">
        <v>19</v>
      </c>
      <c r="U74" s="495"/>
      <c r="V74" s="495"/>
      <c r="W74" s="495"/>
      <c r="X74" s="494"/>
      <c r="Y74" s="494"/>
      <c r="Z74" s="494">
        <v>9000</v>
      </c>
      <c r="AA74" s="494">
        <v>10000</v>
      </c>
      <c r="AB74" s="496">
        <v>10000</v>
      </c>
      <c r="AC74" s="393"/>
    </row>
    <row r="75" spans="1:29" ht="15" customHeight="1" x14ac:dyDescent="0.25">
      <c r="A75" s="474"/>
      <c r="B75" s="463"/>
      <c r="C75" s="463"/>
      <c r="D75" s="479"/>
      <c r="E75" s="480"/>
      <c r="F75" s="393"/>
      <c r="G75" s="393"/>
      <c r="H75" s="393"/>
      <c r="I75" s="393"/>
      <c r="J75" s="393"/>
      <c r="K75" s="393"/>
      <c r="L75" s="393"/>
      <c r="M75" s="393"/>
      <c r="N75" s="393"/>
      <c r="O75" s="393"/>
      <c r="P75" s="393"/>
      <c r="Q75" s="492" t="s">
        <v>304</v>
      </c>
      <c r="R75" s="493" t="s">
        <v>305</v>
      </c>
      <c r="S75" s="494" t="s">
        <v>19</v>
      </c>
      <c r="T75" s="495" t="s">
        <v>19</v>
      </c>
      <c r="U75" s="495"/>
      <c r="V75" s="495"/>
      <c r="W75" s="495"/>
      <c r="X75" s="494"/>
      <c r="Y75" s="494"/>
      <c r="Z75" s="494">
        <v>4000</v>
      </c>
      <c r="AA75" s="494">
        <v>5000</v>
      </c>
      <c r="AB75" s="496">
        <v>5000</v>
      </c>
      <c r="AC75" s="393"/>
    </row>
    <row r="76" spans="1:29" ht="15" customHeight="1" x14ac:dyDescent="0.25">
      <c r="A76" s="474"/>
      <c r="B76" s="463"/>
      <c r="C76" s="463"/>
      <c r="D76" s="479"/>
      <c r="E76" s="480"/>
      <c r="F76" s="393"/>
      <c r="G76" s="393"/>
      <c r="H76" s="393"/>
      <c r="I76" s="393"/>
      <c r="J76" s="393"/>
      <c r="K76" s="393"/>
      <c r="L76" s="393"/>
      <c r="M76" s="393"/>
      <c r="N76" s="393"/>
      <c r="O76" s="393"/>
      <c r="P76" s="393"/>
      <c r="Q76" s="492" t="s">
        <v>306</v>
      </c>
      <c r="R76" s="493" t="s">
        <v>307</v>
      </c>
      <c r="S76" s="494" t="s">
        <v>19</v>
      </c>
      <c r="T76" s="495" t="s">
        <v>19</v>
      </c>
      <c r="U76" s="495"/>
      <c r="V76" s="495"/>
      <c r="W76" s="495"/>
      <c r="X76" s="494"/>
      <c r="Y76" s="494"/>
      <c r="Z76" s="494">
        <v>5000</v>
      </c>
      <c r="AA76" s="494">
        <v>6000</v>
      </c>
      <c r="AB76" s="496">
        <v>6000</v>
      </c>
      <c r="AC76" s="393"/>
    </row>
    <row r="77" spans="1:29" ht="15" customHeight="1" x14ac:dyDescent="0.25">
      <c r="Q77" s="492" t="s">
        <v>308</v>
      </c>
      <c r="R77" s="493" t="s">
        <v>309</v>
      </c>
      <c r="S77" s="494" t="s">
        <v>19</v>
      </c>
      <c r="T77" s="495" t="s">
        <v>19</v>
      </c>
      <c r="U77" s="495"/>
      <c r="V77" s="495"/>
      <c r="W77" s="495"/>
      <c r="X77" s="494"/>
      <c r="Y77" s="494"/>
      <c r="Z77" s="494">
        <v>6400</v>
      </c>
      <c r="AA77" s="494">
        <v>4100</v>
      </c>
      <c r="AB77" s="496">
        <v>4100</v>
      </c>
    </row>
    <row r="78" spans="1:29" x14ac:dyDescent="0.25">
      <c r="Q78" s="492" t="s">
        <v>310</v>
      </c>
      <c r="R78" s="493" t="s">
        <v>311</v>
      </c>
      <c r="S78" s="494" t="s">
        <v>19</v>
      </c>
      <c r="T78" s="495" t="s">
        <v>19</v>
      </c>
      <c r="U78" s="495"/>
      <c r="V78" s="495"/>
      <c r="W78" s="495"/>
      <c r="X78" s="494"/>
      <c r="Y78" s="494"/>
      <c r="Z78" s="494">
        <v>12000</v>
      </c>
      <c r="AA78" s="494">
        <v>26000</v>
      </c>
      <c r="AB78" s="496">
        <v>26000</v>
      </c>
    </row>
    <row r="79" spans="1:29" x14ac:dyDescent="0.25">
      <c r="Q79" s="492" t="s">
        <v>312</v>
      </c>
      <c r="R79" s="493" t="s">
        <v>313</v>
      </c>
      <c r="S79" s="494" t="s">
        <v>19</v>
      </c>
      <c r="T79" s="495" t="s">
        <v>19</v>
      </c>
      <c r="U79" s="495"/>
      <c r="V79" s="495"/>
      <c r="W79" s="495"/>
      <c r="X79" s="494"/>
      <c r="Y79" s="494"/>
      <c r="Z79" s="494">
        <v>6000</v>
      </c>
      <c r="AA79" s="494">
        <v>5500</v>
      </c>
      <c r="AB79" s="496">
        <v>5500</v>
      </c>
    </row>
    <row r="80" spans="1:29" x14ac:dyDescent="0.25">
      <c r="Q80" s="492" t="s">
        <v>314</v>
      </c>
      <c r="R80" s="493" t="s">
        <v>315</v>
      </c>
      <c r="S80" s="494" t="s">
        <v>19</v>
      </c>
      <c r="T80" s="495" t="s">
        <v>19</v>
      </c>
      <c r="U80" s="495"/>
      <c r="V80" s="495"/>
      <c r="W80" s="495"/>
      <c r="X80" s="494"/>
      <c r="Y80" s="494"/>
      <c r="Z80" s="494">
        <v>3000</v>
      </c>
      <c r="AA80" s="494">
        <v>2000</v>
      </c>
      <c r="AB80" s="496">
        <v>2000</v>
      </c>
    </row>
    <row r="81" spans="17:28" x14ac:dyDescent="0.25">
      <c r="Q81" s="492" t="s">
        <v>316</v>
      </c>
      <c r="R81" s="493" t="s">
        <v>317</v>
      </c>
      <c r="S81" s="494" t="s">
        <v>19</v>
      </c>
      <c r="T81" s="495" t="s">
        <v>19</v>
      </c>
      <c r="U81" s="495"/>
      <c r="V81" s="495"/>
      <c r="W81" s="495"/>
      <c r="X81" s="494"/>
      <c r="Y81" s="494"/>
      <c r="Z81" s="494">
        <v>2500</v>
      </c>
      <c r="AA81" s="494">
        <v>2000</v>
      </c>
      <c r="AB81" s="496">
        <v>2000</v>
      </c>
    </row>
    <row r="82" spans="17:28" x14ac:dyDescent="0.25">
      <c r="Q82" s="492" t="s">
        <v>318</v>
      </c>
      <c r="R82" s="493" t="s">
        <v>319</v>
      </c>
      <c r="S82" s="494" t="s">
        <v>19</v>
      </c>
      <c r="T82" s="495" t="s">
        <v>19</v>
      </c>
      <c r="U82" s="495"/>
      <c r="V82" s="495"/>
      <c r="W82" s="495"/>
      <c r="X82" s="494"/>
      <c r="Y82" s="494"/>
      <c r="Z82" s="494">
        <v>3000</v>
      </c>
      <c r="AA82" s="494">
        <v>2500</v>
      </c>
      <c r="AB82" s="496">
        <v>2500</v>
      </c>
    </row>
    <row r="83" spans="17:28" x14ac:dyDescent="0.25">
      <c r="Q83" s="492" t="s">
        <v>320</v>
      </c>
      <c r="R83" s="493" t="s">
        <v>321</v>
      </c>
      <c r="S83" s="494" t="s">
        <v>19</v>
      </c>
      <c r="T83" s="495" t="s">
        <v>19</v>
      </c>
      <c r="U83" s="495"/>
      <c r="V83" s="495"/>
      <c r="W83" s="495"/>
      <c r="X83" s="494"/>
      <c r="Y83" s="494"/>
      <c r="Z83" s="494">
        <v>8000</v>
      </c>
      <c r="AA83" s="494">
        <v>11000</v>
      </c>
      <c r="AB83" s="496">
        <v>11000</v>
      </c>
    </row>
    <row r="84" spans="17:28" x14ac:dyDescent="0.25">
      <c r="Q84" s="492" t="s">
        <v>322</v>
      </c>
      <c r="R84" s="493" t="s">
        <v>323</v>
      </c>
      <c r="S84" s="494" t="s">
        <v>19</v>
      </c>
      <c r="T84" s="495" t="s">
        <v>19</v>
      </c>
      <c r="U84" s="495"/>
      <c r="V84" s="495"/>
      <c r="W84" s="495"/>
      <c r="X84" s="494"/>
      <c r="Y84" s="494"/>
      <c r="Z84" s="494">
        <v>3500</v>
      </c>
      <c r="AA84" s="494">
        <v>3500</v>
      </c>
      <c r="AB84" s="496">
        <v>3500</v>
      </c>
    </row>
    <row r="85" spans="17:28" x14ac:dyDescent="0.25">
      <c r="Q85" s="492" t="s">
        <v>324</v>
      </c>
      <c r="R85" s="493" t="s">
        <v>325</v>
      </c>
      <c r="S85" s="494" t="s">
        <v>19</v>
      </c>
      <c r="T85" s="495" t="s">
        <v>19</v>
      </c>
      <c r="U85" s="495"/>
      <c r="V85" s="495"/>
      <c r="W85" s="495"/>
      <c r="X85" s="494"/>
      <c r="Y85" s="494"/>
      <c r="Z85" s="494">
        <v>3000</v>
      </c>
      <c r="AA85" s="494">
        <v>2500</v>
      </c>
      <c r="AB85" s="496">
        <v>2500</v>
      </c>
    </row>
    <row r="86" spans="17:28" x14ac:dyDescent="0.25">
      <c r="Q86" s="492" t="s">
        <v>326</v>
      </c>
      <c r="R86" s="493" t="s">
        <v>327</v>
      </c>
      <c r="S86" s="494" t="s">
        <v>19</v>
      </c>
      <c r="T86" s="495" t="s">
        <v>19</v>
      </c>
      <c r="U86" s="495"/>
      <c r="V86" s="495"/>
      <c r="W86" s="495"/>
      <c r="X86" s="494"/>
      <c r="Y86" s="494"/>
      <c r="Z86" s="494">
        <v>2673</v>
      </c>
      <c r="AA86" s="494">
        <v>2500</v>
      </c>
      <c r="AB86" s="496">
        <v>2500</v>
      </c>
    </row>
    <row r="87" spans="17:28" x14ac:dyDescent="0.25">
      <c r="Q87" s="492" t="s">
        <v>328</v>
      </c>
      <c r="R87" s="493" t="s">
        <v>329</v>
      </c>
      <c r="S87" s="494" t="s">
        <v>19</v>
      </c>
      <c r="T87" s="495" t="s">
        <v>19</v>
      </c>
      <c r="U87" s="495"/>
      <c r="V87" s="495"/>
      <c r="W87" s="495"/>
      <c r="X87" s="494"/>
      <c r="Y87" s="494"/>
      <c r="Z87" s="494">
        <v>6000</v>
      </c>
      <c r="AA87" s="494">
        <v>3500</v>
      </c>
      <c r="AB87" s="496">
        <v>3500</v>
      </c>
    </row>
    <row r="88" spans="17:28" x14ac:dyDescent="0.25">
      <c r="Q88" s="492" t="s">
        <v>330</v>
      </c>
      <c r="R88" s="493" t="s">
        <v>331</v>
      </c>
      <c r="S88" s="494" t="s">
        <v>19</v>
      </c>
      <c r="T88" s="495" t="s">
        <v>19</v>
      </c>
      <c r="U88" s="495"/>
      <c r="V88" s="495"/>
      <c r="W88" s="495"/>
      <c r="X88" s="494"/>
      <c r="Y88" s="494"/>
      <c r="Z88" s="494">
        <v>5000</v>
      </c>
      <c r="AA88" s="494">
        <v>6000</v>
      </c>
      <c r="AB88" s="496">
        <v>6000</v>
      </c>
    </row>
    <row r="89" spans="17:28" x14ac:dyDescent="0.25">
      <c r="Q89" s="492" t="s">
        <v>332</v>
      </c>
      <c r="R89" s="493" t="s">
        <v>333</v>
      </c>
      <c r="S89" s="494" t="s">
        <v>19</v>
      </c>
      <c r="T89" s="495" t="s">
        <v>19</v>
      </c>
      <c r="U89" s="495"/>
      <c r="V89" s="495"/>
      <c r="W89" s="495"/>
      <c r="X89" s="494"/>
      <c r="Y89" s="494"/>
      <c r="Z89" s="494">
        <v>32831</v>
      </c>
      <c r="AA89" s="494"/>
      <c r="AB89" s="496"/>
    </row>
    <row r="90" spans="17:28" x14ac:dyDescent="0.25">
      <c r="Q90" s="492" t="s">
        <v>19</v>
      </c>
      <c r="R90" s="493" t="s">
        <v>334</v>
      </c>
      <c r="S90" s="494" t="s">
        <v>19</v>
      </c>
      <c r="T90" s="495" t="s">
        <v>19</v>
      </c>
      <c r="U90" s="495"/>
      <c r="V90" s="495"/>
      <c r="W90" s="495"/>
      <c r="X90" s="494"/>
      <c r="Y90" s="494"/>
      <c r="Z90" s="494">
        <v>600</v>
      </c>
      <c r="AA90" s="494"/>
      <c r="AB90" s="496"/>
    </row>
    <row r="91" spans="17:28" x14ac:dyDescent="0.25">
      <c r="Q91" s="492" t="s">
        <v>335</v>
      </c>
      <c r="R91" s="493" t="s">
        <v>336</v>
      </c>
      <c r="S91" s="494" t="s">
        <v>19</v>
      </c>
      <c r="T91" s="495" t="s">
        <v>19</v>
      </c>
      <c r="U91" s="495"/>
      <c r="V91" s="495"/>
      <c r="W91" s="495"/>
      <c r="X91" s="494"/>
      <c r="Y91" s="494"/>
      <c r="Z91" s="494">
        <v>967</v>
      </c>
      <c r="AA91" s="494"/>
      <c r="AB91" s="496"/>
    </row>
    <row r="92" spans="17:28" x14ac:dyDescent="0.25">
      <c r="Q92" s="492" t="s">
        <v>337</v>
      </c>
      <c r="R92" s="493" t="s">
        <v>338</v>
      </c>
      <c r="S92" s="494" t="s">
        <v>19</v>
      </c>
      <c r="T92" s="495" t="s">
        <v>19</v>
      </c>
      <c r="U92" s="495"/>
      <c r="V92" s="495"/>
      <c r="W92" s="495"/>
      <c r="X92" s="494"/>
      <c r="Y92" s="494"/>
      <c r="Z92" s="494">
        <v>4985</v>
      </c>
      <c r="AA92" s="494"/>
      <c r="AB92" s="496"/>
    </row>
    <row r="93" spans="17:28" x14ac:dyDescent="0.25">
      <c r="Q93" s="492" t="s">
        <v>339</v>
      </c>
      <c r="R93" s="493" t="s">
        <v>340</v>
      </c>
      <c r="S93" s="494" t="s">
        <v>19</v>
      </c>
      <c r="T93" s="495" t="s">
        <v>19</v>
      </c>
      <c r="U93" s="495"/>
      <c r="V93" s="495"/>
      <c r="W93" s="495"/>
      <c r="X93" s="494"/>
      <c r="Y93" s="494"/>
      <c r="Z93" s="494">
        <v>5486</v>
      </c>
      <c r="AA93" s="494"/>
      <c r="AB93" s="496"/>
    </row>
    <row r="94" spans="17:28" x14ac:dyDescent="0.25">
      <c r="Q94" s="492" t="s">
        <v>341</v>
      </c>
      <c r="R94" s="493" t="s">
        <v>342</v>
      </c>
      <c r="S94" s="494" t="s">
        <v>19</v>
      </c>
      <c r="T94" s="495" t="s">
        <v>19</v>
      </c>
      <c r="U94" s="495"/>
      <c r="V94" s="495"/>
      <c r="W94" s="495"/>
      <c r="X94" s="494"/>
      <c r="Y94" s="494"/>
      <c r="Z94" s="494">
        <v>4735</v>
      </c>
      <c r="AA94" s="494"/>
      <c r="AB94" s="496"/>
    </row>
    <row r="95" spans="17:28" x14ac:dyDescent="0.25">
      <c r="Q95" s="492" t="s">
        <v>343</v>
      </c>
      <c r="R95" s="493" t="s">
        <v>344</v>
      </c>
      <c r="S95" s="494" t="s">
        <v>19</v>
      </c>
      <c r="T95" s="495" t="s">
        <v>19</v>
      </c>
      <c r="U95" s="495"/>
      <c r="V95" s="495"/>
      <c r="W95" s="495"/>
      <c r="X95" s="494"/>
      <c r="Y95" s="494"/>
      <c r="Z95" s="494">
        <v>1438</v>
      </c>
      <c r="AA95" s="494"/>
      <c r="AB95" s="496"/>
    </row>
    <row r="96" spans="17:28" x14ac:dyDescent="0.25">
      <c r="Q96" s="492" t="s">
        <v>345</v>
      </c>
      <c r="R96" s="493" t="s">
        <v>346</v>
      </c>
      <c r="S96" s="494" t="s">
        <v>19</v>
      </c>
      <c r="T96" s="495" t="s">
        <v>19</v>
      </c>
      <c r="U96" s="495"/>
      <c r="V96" s="495"/>
      <c r="W96" s="495"/>
      <c r="X96" s="494"/>
      <c r="Y96" s="494"/>
      <c r="Z96" s="494">
        <v>3000</v>
      </c>
      <c r="AA96" s="494"/>
      <c r="AB96" s="496"/>
    </row>
    <row r="97" spans="17:28" x14ac:dyDescent="0.25">
      <c r="Q97" s="492" t="s">
        <v>347</v>
      </c>
      <c r="R97" s="493" t="s">
        <v>348</v>
      </c>
      <c r="S97" s="494" t="s">
        <v>19</v>
      </c>
      <c r="T97" s="495" t="s">
        <v>19</v>
      </c>
      <c r="U97" s="495"/>
      <c r="V97" s="495"/>
      <c r="W97" s="495"/>
      <c r="X97" s="494"/>
      <c r="Y97" s="494"/>
      <c r="Z97" s="494">
        <v>9646</v>
      </c>
      <c r="AA97" s="494"/>
      <c r="AB97" s="496"/>
    </row>
    <row r="98" spans="17:28" x14ac:dyDescent="0.25">
      <c r="Q98" s="492" t="s">
        <v>349</v>
      </c>
      <c r="R98" s="493" t="s">
        <v>350</v>
      </c>
      <c r="S98" s="494" t="s">
        <v>19</v>
      </c>
      <c r="T98" s="495" t="s">
        <v>19</v>
      </c>
      <c r="U98" s="495"/>
      <c r="V98" s="495"/>
      <c r="W98" s="495"/>
      <c r="X98" s="494"/>
      <c r="Y98" s="494"/>
      <c r="Z98" s="494">
        <v>3831</v>
      </c>
      <c r="AA98" s="494"/>
      <c r="AB98" s="496"/>
    </row>
    <row r="99" spans="17:28" x14ac:dyDescent="0.25">
      <c r="Q99" s="492" t="s">
        <v>351</v>
      </c>
      <c r="R99" s="493" t="s">
        <v>352</v>
      </c>
      <c r="S99" s="494" t="s">
        <v>19</v>
      </c>
      <c r="T99" s="495" t="s">
        <v>19</v>
      </c>
      <c r="U99" s="495"/>
      <c r="V99" s="495"/>
      <c r="W99" s="495"/>
      <c r="X99" s="494"/>
      <c r="Y99" s="494"/>
      <c r="Z99" s="494">
        <v>1942</v>
      </c>
      <c r="AA99" s="494"/>
      <c r="AB99" s="496"/>
    </row>
    <row r="100" spans="17:28" x14ac:dyDescent="0.25">
      <c r="Q100" s="492" t="s">
        <v>353</v>
      </c>
      <c r="R100" s="493" t="s">
        <v>354</v>
      </c>
      <c r="S100" s="494" t="s">
        <v>19</v>
      </c>
      <c r="T100" s="495" t="s">
        <v>19</v>
      </c>
      <c r="U100" s="495"/>
      <c r="V100" s="495"/>
      <c r="W100" s="495"/>
      <c r="X100" s="494"/>
      <c r="Y100" s="494"/>
      <c r="Z100" s="494">
        <v>3698</v>
      </c>
      <c r="AA100" s="494"/>
      <c r="AB100" s="496"/>
    </row>
    <row r="101" spans="17:28" x14ac:dyDescent="0.25">
      <c r="Q101" s="492" t="s">
        <v>355</v>
      </c>
      <c r="R101" s="493" t="s">
        <v>356</v>
      </c>
      <c r="S101" s="494" t="s">
        <v>19</v>
      </c>
      <c r="T101" s="495" t="s">
        <v>19</v>
      </c>
      <c r="U101" s="495"/>
      <c r="V101" s="495"/>
      <c r="W101" s="495"/>
      <c r="X101" s="494"/>
      <c r="Y101" s="494"/>
      <c r="Z101" s="494">
        <v>6000</v>
      </c>
      <c r="AA101" s="494"/>
      <c r="AB101" s="496"/>
    </row>
    <row r="102" spans="17:28" x14ac:dyDescent="0.25">
      <c r="Q102" s="492" t="s">
        <v>357</v>
      </c>
      <c r="R102" s="493" t="s">
        <v>358</v>
      </c>
      <c r="S102" s="494" t="s">
        <v>19</v>
      </c>
      <c r="T102" s="495" t="s">
        <v>19</v>
      </c>
      <c r="U102" s="495"/>
      <c r="V102" s="495"/>
      <c r="W102" s="495"/>
      <c r="X102" s="494"/>
      <c r="Y102" s="494"/>
      <c r="Z102" s="494">
        <v>972</v>
      </c>
      <c r="AA102" s="494"/>
      <c r="AB102" s="496"/>
    </row>
    <row r="103" spans="17:28" x14ac:dyDescent="0.25">
      <c r="Q103" s="492" t="s">
        <v>359</v>
      </c>
      <c r="R103" s="493" t="s">
        <v>360</v>
      </c>
      <c r="S103" s="494" t="s">
        <v>19</v>
      </c>
      <c r="T103" s="495" t="s">
        <v>19</v>
      </c>
      <c r="U103" s="495"/>
      <c r="V103" s="495"/>
      <c r="W103" s="495"/>
      <c r="X103" s="494"/>
      <c r="Y103" s="494"/>
      <c r="Z103" s="494">
        <v>2500</v>
      </c>
      <c r="AA103" s="494"/>
      <c r="AB103" s="496"/>
    </row>
    <row r="104" spans="17:28" x14ac:dyDescent="0.25">
      <c r="Q104" s="492" t="s">
        <v>58</v>
      </c>
      <c r="R104" s="493" t="s">
        <v>361</v>
      </c>
      <c r="S104" s="494" t="s">
        <v>19</v>
      </c>
      <c r="T104" s="495" t="s">
        <v>19</v>
      </c>
      <c r="U104" s="495"/>
      <c r="V104" s="495"/>
      <c r="W104" s="495"/>
      <c r="X104" s="494"/>
      <c r="Y104" s="494"/>
      <c r="Z104" s="494">
        <v>1000</v>
      </c>
      <c r="AA104" s="494">
        <v>4000</v>
      </c>
      <c r="AB104" s="496">
        <v>4000</v>
      </c>
    </row>
    <row r="105" spans="17:28" x14ac:dyDescent="0.25">
      <c r="Q105" s="68"/>
      <c r="R105" s="68"/>
      <c r="S105" s="68"/>
      <c r="T105" s="68"/>
      <c r="U105" s="68"/>
      <c r="V105" s="68"/>
      <c r="W105" s="68"/>
      <c r="X105" s="68"/>
      <c r="Y105" s="68"/>
      <c r="Z105" s="68"/>
      <c r="AA105" s="68"/>
      <c r="AB105" s="68"/>
    </row>
    <row r="108" spans="17:28" x14ac:dyDescent="0.25">
      <c r="Q108" s="68"/>
      <c r="R108" s="68"/>
      <c r="S108" s="68"/>
      <c r="T108" s="68"/>
      <c r="U108" s="68"/>
      <c r="V108" s="68"/>
      <c r="W108" s="68"/>
      <c r="X108" s="68"/>
      <c r="Y108" s="68"/>
      <c r="Z108" s="393"/>
      <c r="AA108" s="393"/>
      <c r="AB108" s="393"/>
    </row>
    <row r="109" spans="17:28" ht="21" x14ac:dyDescent="0.25">
      <c r="Q109" s="68"/>
      <c r="R109" s="999" t="s">
        <v>60</v>
      </c>
      <c r="S109" s="1000"/>
      <c r="T109" s="1000"/>
      <c r="U109" s="1000"/>
      <c r="V109" s="1000"/>
      <c r="W109" s="1000"/>
      <c r="X109" s="1001"/>
      <c r="Y109" s="68"/>
      <c r="Z109" s="393"/>
      <c r="AA109" s="393"/>
      <c r="AB109" s="393"/>
    </row>
    <row r="110" spans="17:28" x14ac:dyDescent="0.25">
      <c r="Q110" s="68"/>
      <c r="R110" s="68"/>
      <c r="S110" s="68"/>
      <c r="T110" s="68"/>
      <c r="U110" s="68"/>
      <c r="V110" s="68"/>
      <c r="W110" s="68"/>
      <c r="X110" s="68"/>
      <c r="Y110" s="68"/>
      <c r="Z110" s="393"/>
      <c r="AA110" s="393"/>
      <c r="AB110" s="393"/>
    </row>
    <row r="111" spans="17:28" x14ac:dyDescent="0.25">
      <c r="Q111" s="68"/>
      <c r="R111" s="497"/>
      <c r="S111" s="498" t="s">
        <v>61</v>
      </c>
      <c r="T111" s="64">
        <v>2022</v>
      </c>
      <c r="U111" s="64">
        <v>2023</v>
      </c>
      <c r="V111" s="64">
        <v>2024</v>
      </c>
      <c r="W111" s="64">
        <v>2025</v>
      </c>
      <c r="X111" s="65">
        <v>2026</v>
      </c>
      <c r="Y111" s="68"/>
      <c r="Z111" s="393"/>
      <c r="AA111" s="393"/>
      <c r="AB111" s="393"/>
    </row>
    <row r="112" spans="17:28" x14ac:dyDescent="0.25">
      <c r="Q112" s="68"/>
      <c r="R112" s="499"/>
      <c r="S112" s="500"/>
      <c r="T112" s="500"/>
      <c r="U112" s="500"/>
      <c r="V112" s="500"/>
      <c r="W112" s="500"/>
      <c r="X112" s="501"/>
      <c r="Y112" s="68"/>
      <c r="Z112" s="393"/>
      <c r="AA112" s="393"/>
      <c r="AB112" s="393"/>
    </row>
    <row r="113" spans="17:28" x14ac:dyDescent="0.25">
      <c r="Q113" s="68"/>
      <c r="R113" s="502" t="s">
        <v>362</v>
      </c>
      <c r="S113" s="503" t="s">
        <v>19</v>
      </c>
      <c r="T113" s="504">
        <v>603</v>
      </c>
      <c r="U113" s="504">
        <v>533</v>
      </c>
      <c r="V113" s="504">
        <v>533</v>
      </c>
      <c r="W113" s="505">
        <v>533</v>
      </c>
      <c r="X113" s="506">
        <v>533</v>
      </c>
      <c r="Y113" s="68"/>
      <c r="Z113" s="393"/>
      <c r="AA113" s="393"/>
      <c r="AB113" s="393"/>
    </row>
    <row r="114" spans="17:28" x14ac:dyDescent="0.25">
      <c r="Q114" s="68"/>
      <c r="R114" s="502" t="s">
        <v>363</v>
      </c>
      <c r="S114" s="503" t="s">
        <v>19</v>
      </c>
      <c r="T114" s="504">
        <v>180098077</v>
      </c>
      <c r="U114" s="504">
        <v>191380183</v>
      </c>
      <c r="V114" s="504">
        <v>201659000</v>
      </c>
      <c r="W114" s="505">
        <v>126056000</v>
      </c>
      <c r="X114" s="506">
        <v>153556000</v>
      </c>
      <c r="Y114" s="68"/>
    </row>
    <row r="115" spans="17:28" x14ac:dyDescent="0.25">
      <c r="R115" s="502" t="s">
        <v>364</v>
      </c>
      <c r="S115" s="503" t="s">
        <v>19</v>
      </c>
      <c r="T115" s="504">
        <v>67</v>
      </c>
      <c r="U115" s="504">
        <v>67</v>
      </c>
      <c r="V115" s="504">
        <v>67</v>
      </c>
      <c r="W115" s="505">
        <v>67</v>
      </c>
      <c r="X115" s="506">
        <v>67</v>
      </c>
    </row>
    <row r="116" spans="17:28" x14ac:dyDescent="0.25">
      <c r="R116" s="502" t="s">
        <v>365</v>
      </c>
      <c r="S116" s="503" t="s">
        <v>19</v>
      </c>
      <c r="T116" s="504">
        <v>533</v>
      </c>
      <c r="U116" s="504">
        <v>536</v>
      </c>
      <c r="V116" s="504">
        <v>536</v>
      </c>
      <c r="W116" s="505">
        <v>536</v>
      </c>
      <c r="X116" s="506">
        <v>536</v>
      </c>
    </row>
    <row r="117" spans="17:28" x14ac:dyDescent="0.25">
      <c r="R117" s="502" t="s">
        <v>366</v>
      </c>
      <c r="S117" s="503" t="s">
        <v>19</v>
      </c>
      <c r="T117" s="504">
        <v>1</v>
      </c>
      <c r="U117" s="504">
        <v>1</v>
      </c>
      <c r="V117" s="504">
        <v>1</v>
      </c>
      <c r="W117" s="505">
        <v>1</v>
      </c>
      <c r="X117" s="506">
        <v>1</v>
      </c>
    </row>
    <row r="118" spans="17:28" x14ac:dyDescent="0.25">
      <c r="R118" s="502" t="s">
        <v>367</v>
      </c>
      <c r="S118" s="503" t="s">
        <v>19</v>
      </c>
      <c r="T118" s="504">
        <v>10</v>
      </c>
      <c r="U118" s="504">
        <v>10</v>
      </c>
      <c r="V118" s="504">
        <v>10</v>
      </c>
      <c r="W118" s="505">
        <v>10</v>
      </c>
      <c r="X118" s="506"/>
    </row>
    <row r="119" spans="17:28" x14ac:dyDescent="0.25">
      <c r="R119" s="502" t="s">
        <v>368</v>
      </c>
      <c r="S119" s="503" t="s">
        <v>19</v>
      </c>
      <c r="T119" s="504">
        <v>10</v>
      </c>
      <c r="U119" s="504">
        <v>10</v>
      </c>
      <c r="V119" s="504">
        <v>10</v>
      </c>
      <c r="W119" s="505">
        <v>10</v>
      </c>
      <c r="X119" s="506"/>
    </row>
    <row r="120" spans="17:28" x14ac:dyDescent="0.25">
      <c r="R120" s="502" t="s">
        <v>369</v>
      </c>
      <c r="S120" s="503" t="s">
        <v>19</v>
      </c>
      <c r="T120" s="504">
        <v>8</v>
      </c>
      <c r="U120" s="504">
        <v>8</v>
      </c>
      <c r="V120" s="504">
        <v>8</v>
      </c>
      <c r="W120" s="505">
        <v>8</v>
      </c>
      <c r="X120" s="506"/>
    </row>
    <row r="121" spans="17:28" x14ac:dyDescent="0.25">
      <c r="R121" s="68"/>
      <c r="S121" s="68"/>
      <c r="T121" s="68"/>
      <c r="U121" s="68"/>
      <c r="V121" s="68"/>
      <c r="W121" s="68"/>
      <c r="X121" s="68"/>
    </row>
  </sheetData>
  <mergeCells count="22">
    <mergeCell ref="R109:X109"/>
    <mergeCell ref="Q65:Q66"/>
    <mergeCell ref="R65:R66"/>
    <mergeCell ref="S65:S66"/>
    <mergeCell ref="T65:T66"/>
    <mergeCell ref="U65:U66"/>
    <mergeCell ref="V65:V66"/>
    <mergeCell ref="A2:K2"/>
    <mergeCell ref="R61:AA61"/>
    <mergeCell ref="T63:AA63"/>
    <mergeCell ref="B4:C4"/>
    <mergeCell ref="D4:E4"/>
    <mergeCell ref="F4:K4"/>
    <mergeCell ref="A6:E6"/>
    <mergeCell ref="F6:K6"/>
    <mergeCell ref="F10:K11"/>
    <mergeCell ref="F20:K21"/>
    <mergeCell ref="A30:E30"/>
    <mergeCell ref="D31:E31"/>
    <mergeCell ref="F40:K41"/>
    <mergeCell ref="A50:E50"/>
    <mergeCell ref="D51:E51"/>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zoomScale="70" zoomScaleNormal="70" workbookViewId="0">
      <selection activeCell="D27" sqref="D27"/>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'04520'!$B$4</f>
        <v>4520</v>
      </c>
      <c r="F5" s="523"/>
      <c r="G5" s="527" t="s">
        <v>82</v>
      </c>
      <c r="H5" s="528"/>
      <c r="I5" s="529"/>
      <c r="J5" s="530" t="str">
        <f>'04520'!$F$4</f>
        <v>Rrjeti rrugor rural</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282</v>
      </c>
      <c r="F7" s="534" t="s">
        <v>280</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283</v>
      </c>
      <c r="F8" s="534" t="s">
        <v>281</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242</v>
      </c>
      <c r="F9" s="534" t="s">
        <v>242</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370</v>
      </c>
      <c r="F10" s="538" t="s">
        <v>371</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16991</v>
      </c>
      <c r="E13" s="552">
        <v>16991</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2838</v>
      </c>
      <c r="E14" s="552">
        <v>2838</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5774</v>
      </c>
      <c r="E16" s="552">
        <v>5774</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201659</v>
      </c>
      <c r="E23" s="552">
        <v>201659</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227262</v>
      </c>
      <c r="E25" s="569">
        <f>SUM(E13:E14,E16:E20,E22:E23)</f>
        <v>227262</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4520</v>
      </c>
      <c r="F31" s="523"/>
      <c r="G31" s="527" t="s">
        <v>82</v>
      </c>
      <c r="H31" s="528"/>
      <c r="I31" s="529"/>
      <c r="J31" s="530" t="str">
        <f>$J$5</f>
        <v>Rrjeti rrugor rural</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282</v>
      </c>
      <c r="F33" s="534" t="s">
        <v>280</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283</v>
      </c>
      <c r="F34" s="534" t="s">
        <v>281</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242</v>
      </c>
      <c r="F35" s="534" t="s">
        <v>242</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370</v>
      </c>
      <c r="F36" s="538" t="s">
        <v>371</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16991</v>
      </c>
      <c r="E39" s="552">
        <v>16991</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2838</v>
      </c>
      <c r="E40" s="552">
        <v>2838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11774</v>
      </c>
      <c r="E42" s="552">
        <v>11774</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126056</v>
      </c>
      <c r="E49" s="552">
        <v>126056</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157659</v>
      </c>
      <c r="E51" s="569">
        <f>SUM(E39:E40,E42:E46,E48:E49)</f>
        <v>157659</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4520</v>
      </c>
      <c r="F57" s="523"/>
      <c r="G57" s="527" t="s">
        <v>82</v>
      </c>
      <c r="H57" s="528"/>
      <c r="I57" s="529"/>
      <c r="J57" s="530" t="str">
        <f>$J$31</f>
        <v>Rrjeti rrugor rural</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282</v>
      </c>
      <c r="F59" s="534" t="s">
        <v>280</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283</v>
      </c>
      <c r="F60" s="534" t="s">
        <v>281</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242</v>
      </c>
      <c r="F61" s="534" t="s">
        <v>242</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370</v>
      </c>
      <c r="F62" s="538" t="s">
        <v>371</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16991</v>
      </c>
      <c r="E65" s="552">
        <v>16991</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2838</v>
      </c>
      <c r="E66" s="552">
        <v>2838</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11774</v>
      </c>
      <c r="E68" s="552">
        <v>11774</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v>153556</v>
      </c>
      <c r="E75" s="552">
        <v>153556</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185159</v>
      </c>
      <c r="E77" s="569">
        <f>SUM(E65:E66,E68:E72,E74:E75)</f>
        <v>185159</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50"/>
  <sheetViews>
    <sheetView showGridLines="0" topLeftCell="A22" workbookViewId="0">
      <selection activeCell="K35" sqref="K35"/>
    </sheetView>
  </sheetViews>
  <sheetFormatPr defaultRowHeight="15" x14ac:dyDescent="0.25"/>
  <cols>
    <col min="1" max="2" width="42.42578125" customWidth="1"/>
  </cols>
  <sheetData>
    <row r="1" spans="1:26" x14ac:dyDescent="0.25">
      <c r="A1" s="970" t="s">
        <v>80</v>
      </c>
      <c r="B1" s="971"/>
      <c r="C1" s="14"/>
      <c r="D1" s="14"/>
      <c r="E1" s="14"/>
      <c r="F1" s="14"/>
      <c r="G1" s="14"/>
      <c r="H1" s="14"/>
      <c r="I1" s="14"/>
      <c r="J1" s="14"/>
      <c r="K1" s="14"/>
      <c r="L1" s="14"/>
      <c r="M1" s="14"/>
      <c r="N1" s="14"/>
      <c r="O1" s="14"/>
      <c r="P1" s="14"/>
      <c r="Q1" s="14"/>
      <c r="R1" s="14"/>
      <c r="S1" s="14"/>
      <c r="T1" s="14"/>
      <c r="U1" s="14"/>
      <c r="V1" s="14"/>
      <c r="W1" s="14"/>
      <c r="X1" s="14"/>
      <c r="Y1" s="14"/>
      <c r="Z1" s="14"/>
    </row>
    <row r="2" spans="1:26" x14ac:dyDescent="0.25">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x14ac:dyDescent="0.25">
      <c r="A3" s="972" t="s">
        <v>86</v>
      </c>
      <c r="B3" s="973"/>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6" t="s">
        <v>73</v>
      </c>
      <c r="B5" s="17">
        <f>B7-2</f>
        <v>2021</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6" t="s">
        <v>74</v>
      </c>
      <c r="B6" s="17">
        <f>B7-1</f>
        <v>2022</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6" t="s">
        <v>75</v>
      </c>
      <c r="B7" s="146">
        <v>2023</v>
      </c>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6" t="s">
        <v>76</v>
      </c>
      <c r="B8" s="17">
        <f>B7+1</f>
        <v>2024</v>
      </c>
      <c r="C8" s="14"/>
      <c r="D8" s="14"/>
      <c r="E8" s="14"/>
      <c r="F8" s="14"/>
      <c r="G8" s="14"/>
      <c r="H8" s="14"/>
      <c r="I8" s="14"/>
      <c r="J8" s="14"/>
      <c r="K8" s="14"/>
      <c r="L8" s="14"/>
      <c r="M8" s="14"/>
      <c r="N8" s="14"/>
      <c r="O8" s="14"/>
      <c r="P8" s="14"/>
      <c r="Q8" s="14"/>
      <c r="R8" s="14"/>
      <c r="S8" s="14"/>
      <c r="T8" s="14"/>
      <c r="U8" s="14"/>
      <c r="V8" s="14"/>
      <c r="W8" s="14"/>
      <c r="X8" s="14"/>
      <c r="Y8" s="14"/>
      <c r="Z8" s="14"/>
    </row>
    <row r="9" spans="1:26" x14ac:dyDescent="0.25">
      <c r="A9" s="16" t="s">
        <v>77</v>
      </c>
      <c r="B9" s="17">
        <f>B7+2</f>
        <v>2025</v>
      </c>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6" t="s">
        <v>79</v>
      </c>
      <c r="B10" s="17">
        <f>B7+3</f>
        <v>2026</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9" t="s">
        <v>87</v>
      </c>
      <c r="B12" s="18" t="s">
        <v>597</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9" t="s">
        <v>88</v>
      </c>
      <c r="B13" s="18" t="s">
        <v>599</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9" t="s">
        <v>89</v>
      </c>
      <c r="B14" s="18" t="s">
        <v>604</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9" t="s">
        <v>90</v>
      </c>
      <c r="B15" s="146">
        <v>4301</v>
      </c>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9" t="s">
        <v>91</v>
      </c>
      <c r="B16" s="18" t="s">
        <v>603</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9" t="s">
        <v>92</v>
      </c>
      <c r="B17" s="18" t="s">
        <v>598</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25.5" x14ac:dyDescent="0.25">
      <c r="A18" s="19" t="s">
        <v>93</v>
      </c>
      <c r="B18" s="145">
        <v>54000</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9" t="s">
        <v>94</v>
      </c>
      <c r="B20" s="20" t="s">
        <v>605</v>
      </c>
      <c r="C20" s="21"/>
      <c r="D20" s="22"/>
      <c r="E20" s="22"/>
      <c r="F20" s="14"/>
      <c r="G20" s="14"/>
      <c r="H20" s="14"/>
      <c r="I20" s="14"/>
      <c r="J20" s="14"/>
      <c r="K20" s="14"/>
      <c r="L20" s="14"/>
      <c r="M20" s="14"/>
      <c r="N20" s="14"/>
      <c r="O20" s="14"/>
      <c r="P20" s="14"/>
      <c r="Q20" s="14"/>
      <c r="R20" s="14"/>
      <c r="S20" s="14"/>
      <c r="T20" s="14"/>
      <c r="U20" s="14"/>
      <c r="V20" s="14"/>
      <c r="W20" s="14"/>
      <c r="X20" s="14"/>
      <c r="Y20" s="14"/>
      <c r="Z20" s="14"/>
    </row>
    <row r="23" spans="1:26" ht="15.75" thickBot="1" x14ac:dyDescent="0.3">
      <c r="A23" s="14"/>
      <c r="B23" s="14"/>
      <c r="C23" s="64">
        <f>G23-4</f>
        <v>2019</v>
      </c>
      <c r="D23" s="64">
        <f>G23-3</f>
        <v>2020</v>
      </c>
      <c r="E23" s="64">
        <f>G23-2</f>
        <v>2021</v>
      </c>
      <c r="F23" s="64">
        <f>G23-1</f>
        <v>2022</v>
      </c>
      <c r="G23" s="65">
        <f>B7</f>
        <v>2023</v>
      </c>
      <c r="H23" s="14"/>
      <c r="I23" s="14"/>
      <c r="J23" s="14"/>
      <c r="K23" s="14"/>
      <c r="L23" s="14"/>
      <c r="M23" s="14"/>
      <c r="N23" s="14"/>
      <c r="O23" s="14"/>
      <c r="P23" s="14"/>
      <c r="Q23" s="14"/>
      <c r="R23" s="14"/>
      <c r="S23" s="14"/>
      <c r="T23" s="14"/>
      <c r="U23" s="14"/>
      <c r="V23" s="14"/>
      <c r="W23" s="14"/>
      <c r="X23" s="14"/>
      <c r="Y23" s="14"/>
      <c r="Z23" s="14"/>
    </row>
    <row r="24" spans="1:26" x14ac:dyDescent="0.25">
      <c r="A24" s="19" t="s">
        <v>95</v>
      </c>
      <c r="B24" s="902">
        <v>6</v>
      </c>
      <c r="C24" s="66"/>
      <c r="D24" s="66"/>
      <c r="E24" s="66"/>
      <c r="F24" s="66"/>
      <c r="G24" s="67"/>
      <c r="H24" s="14"/>
      <c r="I24" s="14"/>
      <c r="J24" s="14"/>
      <c r="K24" s="14"/>
      <c r="L24" s="14"/>
      <c r="M24" s="14"/>
      <c r="N24" s="14"/>
      <c r="O24" s="14"/>
      <c r="P24" s="14"/>
      <c r="Q24" s="14"/>
      <c r="R24" s="14"/>
      <c r="S24" s="14"/>
      <c r="T24" s="14"/>
      <c r="U24" s="14"/>
      <c r="V24" s="14"/>
      <c r="W24" s="14"/>
      <c r="X24" s="14"/>
      <c r="Y24" s="14"/>
      <c r="Z24" s="14"/>
    </row>
    <row r="25" spans="1:26" x14ac:dyDescent="0.25">
      <c r="A25" s="19" t="s">
        <v>96</v>
      </c>
      <c r="B25" s="902" t="s">
        <v>19</v>
      </c>
      <c r="C25" s="68"/>
      <c r="D25" s="68"/>
      <c r="E25" s="68"/>
      <c r="F25" s="68"/>
      <c r="G25" s="69"/>
      <c r="H25" s="14"/>
      <c r="I25" s="14"/>
      <c r="J25" s="14"/>
      <c r="K25" s="14"/>
      <c r="L25" s="14"/>
      <c r="M25" s="14"/>
      <c r="N25" s="14"/>
      <c r="O25" s="14"/>
      <c r="P25" s="14"/>
      <c r="Q25" s="14"/>
      <c r="R25" s="14"/>
      <c r="S25" s="14"/>
      <c r="T25" s="14"/>
      <c r="U25" s="14"/>
      <c r="V25" s="14"/>
      <c r="W25" s="14"/>
      <c r="X25" s="14"/>
      <c r="Y25" s="14"/>
      <c r="Z25" s="14"/>
    </row>
    <row r="26" spans="1:26" x14ac:dyDescent="0.25">
      <c r="A26" s="19" t="s">
        <v>97</v>
      </c>
      <c r="B26" s="902">
        <v>951.01</v>
      </c>
      <c r="C26" s="68"/>
      <c r="D26" s="68"/>
      <c r="E26" s="68"/>
      <c r="F26" s="68"/>
      <c r="G26" s="69"/>
      <c r="H26" s="14"/>
      <c r="I26" s="14"/>
      <c r="J26" s="14"/>
      <c r="K26" s="14"/>
      <c r="L26" s="14"/>
      <c r="M26" s="14"/>
      <c r="N26" s="14"/>
      <c r="O26" s="14"/>
      <c r="P26" s="14"/>
      <c r="Q26" s="14"/>
      <c r="R26" s="14"/>
      <c r="S26" s="14"/>
      <c r="T26" s="14"/>
      <c r="U26" s="14"/>
      <c r="V26" s="14"/>
      <c r="W26" s="14"/>
      <c r="X26" s="14"/>
      <c r="Y26" s="14"/>
      <c r="Z26" s="14"/>
    </row>
    <row r="27" spans="1:26" x14ac:dyDescent="0.25">
      <c r="A27" s="70" t="s">
        <v>91</v>
      </c>
      <c r="B27" s="902" t="s">
        <v>19</v>
      </c>
      <c r="C27" s="68"/>
      <c r="D27" s="68"/>
      <c r="E27" s="68"/>
      <c r="F27" s="68"/>
      <c r="G27" s="69"/>
      <c r="H27" s="14"/>
      <c r="I27" s="14"/>
      <c r="J27" s="14"/>
      <c r="K27" s="14"/>
      <c r="L27" s="14"/>
      <c r="M27" s="14"/>
      <c r="N27" s="14"/>
      <c r="O27" s="14"/>
      <c r="P27" s="14"/>
      <c r="Q27" s="14"/>
      <c r="R27" s="14"/>
      <c r="S27" s="14"/>
      <c r="T27" s="14"/>
      <c r="U27" s="14"/>
      <c r="V27" s="14"/>
      <c r="W27" s="14"/>
      <c r="X27" s="14"/>
      <c r="Y27" s="14"/>
      <c r="Z27" s="14"/>
    </row>
    <row r="28" spans="1:26" x14ac:dyDescent="0.25">
      <c r="A28" s="70" t="s">
        <v>98</v>
      </c>
      <c r="B28" s="902" t="s">
        <v>19</v>
      </c>
      <c r="C28" s="68"/>
      <c r="D28" s="68"/>
      <c r="E28" s="68"/>
      <c r="F28" s="68"/>
      <c r="G28" s="69"/>
      <c r="H28" s="14"/>
      <c r="I28" s="14"/>
      <c r="J28" s="14"/>
      <c r="K28" s="14"/>
      <c r="L28" s="14"/>
      <c r="M28" s="14"/>
      <c r="N28" s="14"/>
      <c r="O28" s="14"/>
      <c r="P28" s="14"/>
      <c r="Q28" s="14"/>
      <c r="R28" s="14"/>
      <c r="S28" s="14"/>
      <c r="T28" s="14"/>
      <c r="U28" s="14"/>
      <c r="V28" s="14"/>
      <c r="W28" s="14"/>
      <c r="X28" s="14"/>
      <c r="Y28" s="14"/>
      <c r="Z28" s="14"/>
    </row>
    <row r="29" spans="1:26" x14ac:dyDescent="0.25">
      <c r="A29" s="19" t="s">
        <v>97</v>
      </c>
      <c r="B29" s="902">
        <v>951.01</v>
      </c>
      <c r="C29" s="68"/>
      <c r="D29" s="68"/>
      <c r="E29" s="68"/>
      <c r="F29" s="68"/>
      <c r="G29" s="69"/>
      <c r="H29" s="14"/>
      <c r="I29" s="14"/>
      <c r="J29" s="14"/>
      <c r="K29" s="14"/>
      <c r="L29" s="14"/>
      <c r="M29" s="14"/>
      <c r="N29" s="14"/>
      <c r="O29" s="14"/>
      <c r="P29" s="14"/>
      <c r="Q29" s="14"/>
      <c r="R29" s="14"/>
      <c r="S29" s="14"/>
      <c r="T29" s="14"/>
      <c r="U29" s="14"/>
      <c r="V29" s="14"/>
      <c r="W29" s="14"/>
      <c r="X29" s="14"/>
      <c r="Y29" s="14"/>
      <c r="Z29" s="14"/>
    </row>
    <row r="30" spans="1:26" x14ac:dyDescent="0.25">
      <c r="A30" s="70" t="s">
        <v>99</v>
      </c>
      <c r="B30" s="903"/>
      <c r="C30" s="68"/>
      <c r="D30" s="68"/>
      <c r="E30" s="68"/>
      <c r="F30" s="68"/>
      <c r="G30" s="69"/>
      <c r="H30" s="14"/>
      <c r="I30" s="14"/>
      <c r="J30" s="14"/>
      <c r="K30" s="14"/>
      <c r="L30" s="14"/>
      <c r="M30" s="14"/>
      <c r="N30" s="14"/>
      <c r="O30" s="14"/>
      <c r="P30" s="14"/>
      <c r="Q30" s="14"/>
      <c r="R30" s="14"/>
      <c r="S30" s="14"/>
      <c r="T30" s="14"/>
      <c r="U30" s="14"/>
      <c r="V30" s="14"/>
      <c r="W30" s="14"/>
      <c r="X30" s="14"/>
      <c r="Y30" s="14"/>
      <c r="Z30" s="14"/>
    </row>
    <row r="31" spans="1:26" x14ac:dyDescent="0.25">
      <c r="A31" s="70" t="s">
        <v>100</v>
      </c>
      <c r="B31" s="903"/>
      <c r="C31" s="68"/>
      <c r="D31" s="68"/>
      <c r="E31" s="68"/>
      <c r="F31" s="68"/>
      <c r="G31" s="69"/>
      <c r="H31" s="14"/>
      <c r="I31" s="14"/>
      <c r="J31" s="14"/>
      <c r="K31" s="14"/>
      <c r="L31" s="14"/>
      <c r="M31" s="14"/>
      <c r="N31" s="14"/>
      <c r="O31" s="14"/>
      <c r="P31" s="14"/>
      <c r="Q31" s="14"/>
      <c r="R31" s="14"/>
      <c r="S31" s="14"/>
      <c r="T31" s="14"/>
      <c r="U31" s="14"/>
      <c r="V31" s="14"/>
      <c r="W31" s="14"/>
      <c r="X31" s="14"/>
      <c r="Y31" s="14"/>
      <c r="Z31" s="14"/>
    </row>
    <row r="32" spans="1:26" x14ac:dyDescent="0.25">
      <c r="A32" s="70" t="s">
        <v>101</v>
      </c>
      <c r="B32" s="903"/>
      <c r="C32" s="68"/>
      <c r="D32" s="68"/>
      <c r="E32" s="68"/>
      <c r="F32" s="68"/>
      <c r="G32" s="69"/>
      <c r="H32" s="14"/>
      <c r="I32" s="14"/>
      <c r="J32" s="14"/>
      <c r="K32" s="14"/>
      <c r="L32" s="14"/>
      <c r="M32" s="14"/>
      <c r="N32" s="14"/>
      <c r="O32" s="14"/>
      <c r="P32" s="14"/>
      <c r="Q32" s="14"/>
      <c r="R32" s="14"/>
      <c r="S32" s="14"/>
      <c r="T32" s="14"/>
      <c r="U32" s="14"/>
      <c r="V32" s="14"/>
      <c r="W32" s="14"/>
      <c r="X32" s="14"/>
      <c r="Y32" s="14"/>
      <c r="Z32" s="14"/>
    </row>
    <row r="33" spans="1:26" x14ac:dyDescent="0.25">
      <c r="A33" s="70" t="s">
        <v>102</v>
      </c>
      <c r="B33" s="903"/>
      <c r="C33" s="71"/>
      <c r="D33" s="71"/>
      <c r="E33" s="71"/>
      <c r="F33" s="71"/>
      <c r="G33" s="72"/>
      <c r="H33" s="14"/>
      <c r="I33" s="14"/>
      <c r="J33" s="14"/>
      <c r="K33" s="14"/>
      <c r="L33" s="14"/>
      <c r="M33" s="14"/>
      <c r="N33" s="14"/>
      <c r="O33" s="14"/>
      <c r="P33" s="14"/>
      <c r="Q33" s="14"/>
      <c r="R33" s="14"/>
      <c r="S33" s="14"/>
      <c r="T33" s="14"/>
      <c r="U33" s="14"/>
      <c r="V33" s="14"/>
      <c r="W33" s="14"/>
      <c r="X33" s="14"/>
      <c r="Y33" s="14"/>
      <c r="Z33" s="14"/>
    </row>
    <row r="34" spans="1:26" x14ac:dyDescent="0.25">
      <c r="A34" s="19" t="s">
        <v>600</v>
      </c>
      <c r="B34" s="73" t="s">
        <v>19</v>
      </c>
      <c r="C34" s="903">
        <v>56053</v>
      </c>
      <c r="D34" s="903">
        <v>56669</v>
      </c>
      <c r="E34" s="903">
        <v>55822</v>
      </c>
      <c r="F34" s="903">
        <v>55765</v>
      </c>
      <c r="G34" s="903">
        <v>55986</v>
      </c>
      <c r="H34" s="14"/>
      <c r="I34" s="14"/>
      <c r="J34" s="14"/>
      <c r="K34" s="14"/>
      <c r="L34" s="14"/>
      <c r="M34" s="14"/>
      <c r="N34" s="14"/>
      <c r="O34" s="14"/>
      <c r="P34" s="14"/>
      <c r="Q34" s="14"/>
      <c r="R34" s="14"/>
      <c r="S34" s="14"/>
      <c r="T34" s="14"/>
      <c r="U34" s="14"/>
      <c r="V34" s="14"/>
      <c r="W34" s="14"/>
      <c r="X34" s="14"/>
      <c r="Y34" s="14"/>
      <c r="Z34" s="14"/>
    </row>
    <row r="35" spans="1:26" x14ac:dyDescent="0.25">
      <c r="A35" s="19" t="s">
        <v>91</v>
      </c>
      <c r="B35" s="73" t="s">
        <v>19</v>
      </c>
      <c r="C35" s="903"/>
      <c r="D35" s="903"/>
      <c r="E35" s="903"/>
      <c r="F35" s="903"/>
      <c r="G35" s="903"/>
    </row>
    <row r="36" spans="1:26" x14ac:dyDescent="0.25">
      <c r="A36" s="19" t="s">
        <v>98</v>
      </c>
      <c r="B36" s="73" t="s">
        <v>19</v>
      </c>
      <c r="C36" s="903"/>
      <c r="D36" s="903"/>
      <c r="E36" s="903"/>
      <c r="F36" s="903"/>
      <c r="G36" s="903"/>
    </row>
    <row r="37" spans="1:26" x14ac:dyDescent="0.25">
      <c r="A37" s="19" t="s">
        <v>874</v>
      </c>
      <c r="B37" s="73"/>
      <c r="C37" s="903"/>
      <c r="D37" s="903"/>
      <c r="E37" s="903"/>
      <c r="F37" s="903"/>
      <c r="G37" s="903"/>
    </row>
    <row r="38" spans="1:26" x14ac:dyDescent="0.25">
      <c r="A38" s="19" t="s">
        <v>875</v>
      </c>
      <c r="B38" s="73"/>
      <c r="C38" s="903"/>
      <c r="D38" s="903"/>
      <c r="E38" s="903"/>
      <c r="F38" s="903"/>
      <c r="G38" s="903"/>
    </row>
    <row r="39" spans="1:26" x14ac:dyDescent="0.25">
      <c r="A39" s="19" t="s">
        <v>876</v>
      </c>
      <c r="B39" s="73"/>
      <c r="C39" s="903"/>
      <c r="D39" s="903"/>
      <c r="E39" s="903"/>
      <c r="F39" s="903"/>
      <c r="G39" s="903"/>
    </row>
    <row r="40" spans="1:26" x14ac:dyDescent="0.25">
      <c r="A40" s="19" t="s">
        <v>877</v>
      </c>
      <c r="B40" s="73"/>
      <c r="C40" s="903"/>
      <c r="D40" s="903"/>
      <c r="E40" s="903"/>
      <c r="F40" s="903"/>
      <c r="G40" s="903"/>
    </row>
    <row r="41" spans="1:26" x14ac:dyDescent="0.25">
      <c r="A41" s="19" t="s">
        <v>878</v>
      </c>
      <c r="B41" s="73"/>
      <c r="C41" s="903"/>
      <c r="D41" s="903"/>
      <c r="E41" s="903"/>
      <c r="F41" s="903"/>
      <c r="G41" s="903"/>
    </row>
    <row r="42" spans="1:26" x14ac:dyDescent="0.25">
      <c r="A42" s="19" t="s">
        <v>91</v>
      </c>
      <c r="B42" s="73"/>
      <c r="C42" s="903"/>
      <c r="D42" s="903"/>
      <c r="E42" s="903"/>
      <c r="F42" s="903"/>
      <c r="G42" s="903"/>
    </row>
    <row r="43" spans="1:26" x14ac:dyDescent="0.25">
      <c r="A43" s="19" t="s">
        <v>98</v>
      </c>
      <c r="B43" s="73"/>
      <c r="C43" s="903"/>
      <c r="D43" s="903"/>
      <c r="E43" s="903"/>
      <c r="F43" s="903"/>
      <c r="G43" s="903"/>
    </row>
    <row r="44" spans="1:26" x14ac:dyDescent="0.25">
      <c r="A44" s="19" t="s">
        <v>879</v>
      </c>
      <c r="B44" s="73"/>
      <c r="C44" s="903"/>
      <c r="D44" s="903"/>
      <c r="E44" s="903"/>
      <c r="F44" s="903"/>
      <c r="G44" s="903"/>
    </row>
    <row r="45" spans="1:26" x14ac:dyDescent="0.25">
      <c r="A45" s="19" t="s">
        <v>880</v>
      </c>
      <c r="B45" s="73"/>
      <c r="C45" s="903"/>
      <c r="D45" s="903"/>
      <c r="E45" s="903"/>
      <c r="F45" s="903"/>
      <c r="G45" s="903"/>
    </row>
    <row r="46" spans="1:26" x14ac:dyDescent="0.25">
      <c r="A46" s="19" t="s">
        <v>881</v>
      </c>
      <c r="B46" s="73"/>
      <c r="C46" s="903"/>
      <c r="D46" s="903"/>
      <c r="E46" s="903"/>
      <c r="F46" s="903"/>
      <c r="G46" s="903"/>
    </row>
    <row r="47" spans="1:26" ht="25.5" x14ac:dyDescent="0.25">
      <c r="A47" s="19" t="s">
        <v>882</v>
      </c>
      <c r="B47" s="73"/>
      <c r="C47" s="903"/>
      <c r="D47" s="903">
        <v>20</v>
      </c>
      <c r="E47" s="903">
        <v>20</v>
      </c>
      <c r="F47" s="903">
        <v>20</v>
      </c>
      <c r="G47" s="903">
        <v>20</v>
      </c>
    </row>
    <row r="48" spans="1:26" x14ac:dyDescent="0.25">
      <c r="A48" s="19" t="s">
        <v>880</v>
      </c>
      <c r="B48" s="73"/>
      <c r="C48" s="903"/>
      <c r="D48" s="903">
        <v>427</v>
      </c>
      <c r="E48" s="903">
        <v>472</v>
      </c>
      <c r="F48" s="903">
        <v>494</v>
      </c>
      <c r="G48" s="903">
        <v>506</v>
      </c>
    </row>
    <row r="49" spans="1:7" x14ac:dyDescent="0.25">
      <c r="A49" s="19" t="s">
        <v>881</v>
      </c>
      <c r="B49" s="73"/>
      <c r="C49" s="903"/>
      <c r="D49" s="903"/>
      <c r="E49" s="903"/>
      <c r="F49" s="903"/>
      <c r="G49" s="903"/>
    </row>
    <row r="50" spans="1:7" x14ac:dyDescent="0.25">
      <c r="A50" s="19" t="s">
        <v>883</v>
      </c>
      <c r="B50" s="73"/>
      <c r="C50" s="903"/>
      <c r="D50" s="903">
        <v>20</v>
      </c>
      <c r="E50" s="903">
        <v>19</v>
      </c>
      <c r="F50" s="903">
        <v>18</v>
      </c>
      <c r="G50" s="903">
        <v>15</v>
      </c>
    </row>
  </sheetData>
  <mergeCells count="2">
    <mergeCell ref="A1:B1"/>
    <mergeCell ref="A3:B3"/>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6"/>
  <sheetViews>
    <sheetView showGridLines="0" zoomScale="55" zoomScaleNormal="55" workbookViewId="0">
      <selection activeCell="T52" sqref="T52:X52"/>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6140</v>
      </c>
      <c r="C4" s="1006"/>
      <c r="D4" s="1007" t="s">
        <v>10</v>
      </c>
      <c r="E4" s="1008"/>
      <c r="F4" s="1009" t="s">
        <v>372</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373</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45" x14ac:dyDescent="0.3">
      <c r="A10" s="405"/>
      <c r="B10" s="403"/>
      <c r="C10" s="403"/>
      <c r="D10" s="406"/>
      <c r="E10" s="407"/>
      <c r="F10" s="408" t="s">
        <v>374</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375</v>
      </c>
      <c r="G13" s="424" t="s">
        <v>19</v>
      </c>
      <c r="H13" s="425">
        <v>55000</v>
      </c>
      <c r="I13" s="425">
        <v>56100</v>
      </c>
      <c r="J13" s="425">
        <v>57200</v>
      </c>
      <c r="K13" s="426">
        <v>57200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ht="30" x14ac:dyDescent="0.25">
      <c r="A19" s="431">
        <v>1</v>
      </c>
      <c r="B19" s="435" t="str">
        <f>A19&amp;"."&amp;A20</f>
        <v>1.1</v>
      </c>
      <c r="C19" s="436"/>
      <c r="D19" s="436"/>
      <c r="E19" s="436"/>
      <c r="F19" s="437" t="s">
        <v>376</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375</v>
      </c>
      <c r="G22" s="445" t="s">
        <v>19</v>
      </c>
      <c r="H22" s="425">
        <v>55000</v>
      </c>
      <c r="I22" s="425">
        <v>56100</v>
      </c>
      <c r="J22" s="425">
        <v>57200</v>
      </c>
      <c r="K22" s="425">
        <v>57200</v>
      </c>
      <c r="L22" s="434"/>
    </row>
    <row r="23" spans="1:12" ht="25.5" x14ac:dyDescent="0.25">
      <c r="B23" s="439"/>
      <c r="C23" s="436"/>
      <c r="D23" s="436"/>
      <c r="E23" s="436"/>
      <c r="F23" s="444" t="s">
        <v>377</v>
      </c>
      <c r="G23" s="445" t="s">
        <v>19</v>
      </c>
      <c r="H23" s="425">
        <v>100</v>
      </c>
      <c r="I23" s="425">
        <v>100</v>
      </c>
      <c r="J23" s="425">
        <v>100</v>
      </c>
      <c r="K23" s="425">
        <v>100</v>
      </c>
      <c r="L23" s="434"/>
    </row>
    <row r="24" spans="1:12" x14ac:dyDescent="0.25">
      <c r="B24" s="446"/>
      <c r="C24" s="447"/>
      <c r="D24" s="447"/>
      <c r="E24" s="447"/>
      <c r="F24" s="447"/>
      <c r="G24" s="447"/>
      <c r="H24" s="447"/>
      <c r="I24" s="447"/>
      <c r="J24" s="447"/>
      <c r="K24" s="447"/>
      <c r="L24" s="434"/>
    </row>
    <row r="25" spans="1:12" x14ac:dyDescent="0.25">
      <c r="L25" s="402"/>
    </row>
    <row r="26" spans="1:12" x14ac:dyDescent="0.25">
      <c r="L26" s="402"/>
    </row>
    <row r="27" spans="1:12" x14ac:dyDescent="0.25">
      <c r="A27" s="448" t="s">
        <v>9</v>
      </c>
      <c r="B27" s="449"/>
      <c r="C27" s="449"/>
      <c r="D27" s="450"/>
      <c r="E27" s="450"/>
      <c r="F27" s="451" t="s">
        <v>26</v>
      </c>
      <c r="G27" s="452" t="s">
        <v>27</v>
      </c>
      <c r="H27" s="453"/>
      <c r="I27" s="451" t="s">
        <v>28</v>
      </c>
      <c r="J27" s="451" t="s">
        <v>29</v>
      </c>
      <c r="K27" s="451" t="s">
        <v>30</v>
      </c>
      <c r="L27" s="402"/>
    </row>
    <row r="28" spans="1:12" x14ac:dyDescent="0.25">
      <c r="A28" s="454" t="s">
        <v>31</v>
      </c>
      <c r="B28" s="455" t="s">
        <v>32</v>
      </c>
      <c r="C28" s="456" t="s">
        <v>33</v>
      </c>
      <c r="D28" s="457" t="s">
        <v>34</v>
      </c>
      <c r="E28" s="458"/>
      <c r="F28" s="459" t="s">
        <v>35</v>
      </c>
      <c r="G28" s="460" t="s">
        <v>36</v>
      </c>
      <c r="H28" s="461"/>
      <c r="I28" s="459" t="s">
        <v>37</v>
      </c>
      <c r="J28" s="459" t="s">
        <v>38</v>
      </c>
      <c r="K28" s="459" t="s">
        <v>39</v>
      </c>
      <c r="L28" s="402"/>
    </row>
    <row r="29" spans="1:12" x14ac:dyDescent="0.25">
      <c r="A29" s="462"/>
      <c r="B29" s="463"/>
      <c r="C29" s="463"/>
      <c r="D29" s="464"/>
      <c r="E29" s="465"/>
      <c r="L29" s="402"/>
    </row>
    <row r="30" spans="1:12" x14ac:dyDescent="0.25">
      <c r="A30" s="412"/>
      <c r="B30" s="435"/>
      <c r="C30" s="466"/>
      <c r="D30" s="467"/>
      <c r="E30" s="468" t="s">
        <v>378</v>
      </c>
      <c r="F30" s="469" t="s">
        <v>379</v>
      </c>
      <c r="G30" s="470" t="s">
        <v>19</v>
      </c>
      <c r="H30" s="471" t="s">
        <v>19</v>
      </c>
      <c r="I30" s="472" t="s">
        <v>42</v>
      </c>
      <c r="J30" s="473">
        <v>10</v>
      </c>
      <c r="K30" s="473"/>
      <c r="L30" s="402"/>
    </row>
    <row r="31" spans="1:12" x14ac:dyDescent="0.25">
      <c r="A31" s="412">
        <v>1</v>
      </c>
      <c r="B31" s="435">
        <v>1</v>
      </c>
      <c r="C31" s="466"/>
      <c r="D31" s="467"/>
      <c r="E31" s="468" t="s">
        <v>380</v>
      </c>
      <c r="F31" s="469" t="s">
        <v>381</v>
      </c>
      <c r="G31" s="470" t="s">
        <v>19</v>
      </c>
      <c r="H31" s="471" t="s">
        <v>19</v>
      </c>
      <c r="I31" s="472" t="s">
        <v>42</v>
      </c>
      <c r="J31" s="473">
        <v>10</v>
      </c>
      <c r="K31" s="473"/>
      <c r="L31" s="402"/>
    </row>
    <row r="32" spans="1:12" x14ac:dyDescent="0.25">
      <c r="L32" s="402"/>
    </row>
    <row r="33" spans="1:29" x14ac:dyDescent="0.25">
      <c r="L33" s="402"/>
    </row>
    <row r="37" spans="1:29" ht="10.5" customHeight="1" x14ac:dyDescent="0.25">
      <c r="A37" s="474"/>
      <c r="B37" s="393"/>
      <c r="C37" s="393"/>
      <c r="D37" s="393"/>
      <c r="E37" s="393"/>
      <c r="F37" s="393"/>
      <c r="G37" s="393"/>
      <c r="H37" s="393"/>
      <c r="I37" s="393"/>
      <c r="J37" s="393"/>
      <c r="K37" s="393"/>
      <c r="L37" s="393"/>
      <c r="M37" s="393"/>
      <c r="N37" s="393"/>
      <c r="O37" s="393"/>
      <c r="P37" s="475"/>
      <c r="Q37" s="475"/>
      <c r="R37" s="475"/>
      <c r="S37" s="476"/>
      <c r="T37" s="476"/>
      <c r="U37" s="476"/>
      <c r="V37" s="476"/>
      <c r="W37" s="475"/>
      <c r="X37" s="68"/>
      <c r="Y37" s="68"/>
      <c r="Z37" s="477"/>
      <c r="AA37" s="478"/>
      <c r="AB37" s="68"/>
      <c r="AC37" s="68"/>
    </row>
    <row r="38" spans="1:29" ht="15" customHeight="1" x14ac:dyDescent="0.25">
      <c r="A38" s="474"/>
      <c r="B38" s="463"/>
      <c r="C38" s="463"/>
      <c r="D38" s="479"/>
      <c r="E38" s="480"/>
      <c r="F38" s="393"/>
      <c r="G38" s="393"/>
      <c r="H38" s="393"/>
      <c r="I38" s="393"/>
      <c r="J38" s="393"/>
      <c r="K38" s="393"/>
      <c r="L38" s="393"/>
      <c r="M38" s="393"/>
      <c r="N38" s="393"/>
      <c r="O38" s="393"/>
      <c r="P38" s="68"/>
      <c r="Q38" s="68"/>
      <c r="R38" s="68"/>
      <c r="S38" s="481"/>
      <c r="T38" s="481"/>
      <c r="U38" s="481"/>
      <c r="V38" s="481"/>
      <c r="W38" s="68"/>
      <c r="X38" s="68"/>
      <c r="Y38" s="68"/>
      <c r="Z38" s="68"/>
      <c r="AA38" s="68"/>
      <c r="AB38" s="68"/>
      <c r="AC38" s="68"/>
    </row>
    <row r="39" spans="1:29" ht="21" customHeight="1" x14ac:dyDescent="0.25">
      <c r="A39" s="474"/>
      <c r="B39" s="463"/>
      <c r="C39" s="463"/>
      <c r="D39" s="479"/>
      <c r="E39" s="480"/>
      <c r="F39" s="393"/>
      <c r="G39" s="393"/>
      <c r="H39" s="393"/>
      <c r="I39" s="393"/>
      <c r="J39" s="393"/>
      <c r="K39" s="393"/>
      <c r="L39" s="393"/>
      <c r="M39" s="393"/>
      <c r="N39" s="393"/>
      <c r="O39" s="393"/>
      <c r="P39" s="475"/>
      <c r="Q39" s="475"/>
      <c r="R39" s="999" t="s">
        <v>48</v>
      </c>
      <c r="S39" s="1000"/>
      <c r="T39" s="1000"/>
      <c r="U39" s="1000"/>
      <c r="V39" s="1000"/>
      <c r="W39" s="1000"/>
      <c r="X39" s="1000"/>
      <c r="Y39" s="1000"/>
      <c r="Z39" s="1000"/>
      <c r="AA39" s="1001"/>
      <c r="AB39" s="68"/>
      <c r="AC39" s="68"/>
    </row>
    <row r="40" spans="1:29" ht="15" customHeight="1" x14ac:dyDescent="0.25">
      <c r="A40" s="474"/>
      <c r="B40" s="463"/>
      <c r="C40" s="463"/>
      <c r="D40" s="479"/>
      <c r="E40" s="480"/>
      <c r="F40" s="393"/>
      <c r="G40" s="393"/>
      <c r="H40" s="393"/>
      <c r="I40" s="393"/>
      <c r="J40" s="393"/>
      <c r="K40" s="393"/>
      <c r="L40" s="393"/>
      <c r="M40" s="393"/>
      <c r="N40" s="393"/>
      <c r="O40" s="393"/>
      <c r="P40" s="475"/>
      <c r="Q40" s="475"/>
      <c r="R40" s="68"/>
      <c r="S40" s="481"/>
      <c r="T40" s="481"/>
      <c r="U40" s="481"/>
      <c r="V40" s="481"/>
      <c r="W40" s="68"/>
      <c r="X40" s="68"/>
      <c r="Y40" s="68"/>
      <c r="Z40" s="68"/>
      <c r="AA40" s="68"/>
      <c r="AB40" s="68"/>
      <c r="AC40" s="68"/>
    </row>
    <row r="41" spans="1:29" ht="15" customHeight="1" x14ac:dyDescent="0.25">
      <c r="A41" s="474"/>
      <c r="B41" s="463"/>
      <c r="C41" s="463"/>
      <c r="D41" s="479"/>
      <c r="E41" s="480"/>
      <c r="F41" s="393"/>
      <c r="G41" s="393"/>
      <c r="H41" s="393"/>
      <c r="I41" s="393"/>
      <c r="J41" s="393"/>
      <c r="K41" s="393"/>
      <c r="L41" s="393"/>
      <c r="M41" s="393"/>
      <c r="N41" s="393"/>
      <c r="O41" s="393"/>
      <c r="P41" s="475"/>
      <c r="Q41" s="475"/>
      <c r="R41" s="482" t="s">
        <v>49</v>
      </c>
      <c r="S41" s="483">
        <v>6140</v>
      </c>
      <c r="T41" s="1002" t="s">
        <v>372</v>
      </c>
      <c r="U41" s="1003"/>
      <c r="V41" s="1003"/>
      <c r="W41" s="1003"/>
      <c r="X41" s="1003"/>
      <c r="Y41" s="1003"/>
      <c r="Z41" s="1003"/>
      <c r="AA41" s="1004"/>
      <c r="AB41" s="68"/>
      <c r="AC41" s="68"/>
    </row>
    <row r="42" spans="1:29" ht="15.75" customHeight="1" x14ac:dyDescent="0.25">
      <c r="A42" s="474"/>
      <c r="B42" s="463"/>
      <c r="C42" s="463"/>
      <c r="D42" s="479"/>
      <c r="E42" s="480"/>
      <c r="F42" s="393"/>
      <c r="G42" s="393"/>
      <c r="H42" s="393"/>
      <c r="I42" s="393"/>
      <c r="J42" s="393"/>
      <c r="K42" s="393"/>
      <c r="L42" s="393"/>
      <c r="M42" s="393"/>
      <c r="N42" s="393"/>
      <c r="O42" s="393"/>
      <c r="P42" s="68"/>
      <c r="Q42" s="68"/>
      <c r="R42" s="68"/>
      <c r="S42" s="68"/>
      <c r="T42" s="68"/>
      <c r="U42" s="68"/>
      <c r="V42" s="68"/>
      <c r="W42" s="68"/>
      <c r="X42" s="68"/>
      <c r="Y42" s="68"/>
      <c r="Z42" s="68"/>
      <c r="AA42" s="68"/>
      <c r="AB42" s="68"/>
      <c r="AC42" s="68"/>
    </row>
    <row r="43" spans="1:29" ht="15" customHeight="1" x14ac:dyDescent="0.25">
      <c r="A43" s="474"/>
      <c r="B43" s="463"/>
      <c r="C43" s="463"/>
      <c r="D43" s="479"/>
      <c r="E43" s="480"/>
      <c r="F43" s="393"/>
      <c r="G43" s="393"/>
      <c r="H43" s="393"/>
      <c r="I43" s="393"/>
      <c r="J43" s="393"/>
      <c r="K43" s="393"/>
      <c r="L43" s="393"/>
      <c r="M43" s="393"/>
      <c r="N43" s="393"/>
      <c r="O43" s="393"/>
      <c r="P43" s="68"/>
      <c r="Q43" s="1024" t="s">
        <v>50</v>
      </c>
      <c r="R43" s="1026" t="s">
        <v>51</v>
      </c>
      <c r="S43" s="1026" t="s">
        <v>52</v>
      </c>
      <c r="T43" s="1026" t="s">
        <v>53</v>
      </c>
      <c r="U43" s="1026" t="s">
        <v>54</v>
      </c>
      <c r="V43" s="1026" t="s">
        <v>55</v>
      </c>
      <c r="W43" s="484">
        <v>2021</v>
      </c>
      <c r="X43" s="484">
        <v>2022</v>
      </c>
      <c r="Y43" s="485">
        <v>2023</v>
      </c>
      <c r="Z43" s="486">
        <v>2024</v>
      </c>
      <c r="AA43" s="486">
        <v>2025</v>
      </c>
      <c r="AB43" s="487">
        <v>2026</v>
      </c>
      <c r="AC43" s="68"/>
    </row>
    <row r="44" spans="1:29" ht="15.75" customHeight="1" x14ac:dyDescent="0.25">
      <c r="A44" s="474"/>
      <c r="B44" s="463"/>
      <c r="C44" s="463"/>
      <c r="D44" s="479"/>
      <c r="E44" s="480"/>
      <c r="F44" s="393"/>
      <c r="G44" s="393"/>
      <c r="H44" s="393"/>
      <c r="I44" s="393"/>
      <c r="J44" s="393"/>
      <c r="K44" s="393"/>
      <c r="L44" s="393"/>
      <c r="M44" s="393"/>
      <c r="N44" s="393"/>
      <c r="O44" s="393"/>
      <c r="P44" s="68"/>
      <c r="Q44" s="1025"/>
      <c r="R44" s="1027"/>
      <c r="S44" s="1027"/>
      <c r="T44" s="1027"/>
      <c r="U44" s="1027"/>
      <c r="V44" s="1027"/>
      <c r="W44" s="488" t="s">
        <v>2</v>
      </c>
      <c r="X44" s="488" t="s">
        <v>2</v>
      </c>
      <c r="Y44" s="489" t="s">
        <v>56</v>
      </c>
      <c r="Z44" s="490" t="s">
        <v>57</v>
      </c>
      <c r="AA44" s="490" t="s">
        <v>57</v>
      </c>
      <c r="AB44" s="491" t="s">
        <v>57</v>
      </c>
      <c r="AC44" s="68"/>
    </row>
    <row r="45" spans="1:29" ht="15" customHeight="1" x14ac:dyDescent="0.25">
      <c r="A45" s="474"/>
      <c r="B45" s="463"/>
      <c r="C45" s="463"/>
      <c r="D45" s="479"/>
      <c r="E45" s="480"/>
      <c r="F45" s="393"/>
      <c r="G45" s="393"/>
      <c r="H45" s="393"/>
      <c r="I45" s="393"/>
      <c r="J45" s="393"/>
      <c r="K45" s="393"/>
      <c r="L45" s="393"/>
      <c r="M45" s="393"/>
      <c r="N45" s="393"/>
      <c r="O45" s="393"/>
      <c r="P45" s="68"/>
      <c r="Q45" s="492"/>
      <c r="R45" s="493"/>
      <c r="S45" s="494"/>
      <c r="T45" s="495"/>
      <c r="U45" s="495"/>
      <c r="V45" s="495"/>
      <c r="W45" s="495"/>
      <c r="X45" s="494"/>
      <c r="Y45" s="494"/>
      <c r="Z45" s="494"/>
      <c r="AA45" s="494"/>
      <c r="AB45" s="496"/>
      <c r="AC45" s="68"/>
    </row>
    <row r="46" spans="1:29" ht="15" customHeight="1" x14ac:dyDescent="0.25">
      <c r="P46" s="68"/>
      <c r="Q46" s="68"/>
      <c r="R46" s="68"/>
      <c r="S46" s="68"/>
      <c r="T46" s="68"/>
      <c r="U46" s="68"/>
      <c r="V46" s="68"/>
      <c r="W46" s="68"/>
      <c r="X46" s="68"/>
      <c r="Y46" s="68"/>
      <c r="Z46" s="68"/>
      <c r="AA46" s="68"/>
      <c r="AB46" s="68"/>
      <c r="AC46" s="68"/>
    </row>
    <row r="49" spans="1:29" ht="15" customHeight="1" x14ac:dyDescent="0.25">
      <c r="A49" s="474"/>
      <c r="B49" s="393"/>
      <c r="C49" s="393"/>
      <c r="D49" s="393"/>
      <c r="E49" s="393"/>
      <c r="F49" s="393"/>
      <c r="G49" s="393"/>
      <c r="H49" s="393"/>
      <c r="I49" s="393"/>
      <c r="J49" s="393"/>
      <c r="K49" s="393"/>
      <c r="L49" s="393"/>
      <c r="M49" s="393"/>
      <c r="N49" s="393"/>
      <c r="O49" s="393"/>
      <c r="P49" s="393"/>
      <c r="Q49" s="68"/>
      <c r="R49" s="68"/>
      <c r="S49" s="68"/>
      <c r="T49" s="68"/>
      <c r="U49" s="68"/>
      <c r="V49" s="68"/>
      <c r="W49" s="68"/>
      <c r="X49" s="68"/>
      <c r="Y49" s="68"/>
      <c r="Z49" s="393"/>
      <c r="AA49" s="393"/>
      <c r="AB49" s="393"/>
      <c r="AC49" s="393"/>
    </row>
    <row r="50" spans="1:29" ht="21" customHeight="1" x14ac:dyDescent="0.25">
      <c r="A50" s="474"/>
      <c r="B50" s="463"/>
      <c r="C50" s="463"/>
      <c r="D50" s="479"/>
      <c r="E50" s="480"/>
      <c r="F50" s="393"/>
      <c r="G50" s="393"/>
      <c r="H50" s="393"/>
      <c r="I50" s="393"/>
      <c r="J50" s="393"/>
      <c r="K50" s="393"/>
      <c r="L50" s="393"/>
      <c r="M50" s="393"/>
      <c r="N50" s="393"/>
      <c r="O50" s="393"/>
      <c r="P50" s="393"/>
      <c r="Q50" s="68"/>
      <c r="R50" s="999" t="s">
        <v>60</v>
      </c>
      <c r="S50" s="1000"/>
      <c r="T50" s="1000"/>
      <c r="U50" s="1000"/>
      <c r="V50" s="1000"/>
      <c r="W50" s="1000"/>
      <c r="X50" s="1001"/>
      <c r="Y50" s="68"/>
      <c r="Z50" s="393"/>
      <c r="AA50" s="393"/>
      <c r="AB50" s="393"/>
      <c r="AC50" s="393"/>
    </row>
    <row r="51" spans="1:29" ht="15.75" customHeight="1" x14ac:dyDescent="0.25">
      <c r="A51" s="474"/>
      <c r="B51" s="463"/>
      <c r="C51" s="463"/>
      <c r="D51" s="479"/>
      <c r="E51" s="480"/>
      <c r="F51" s="393"/>
      <c r="G51" s="393"/>
      <c r="H51" s="393"/>
      <c r="I51" s="393"/>
      <c r="J51" s="393"/>
      <c r="K51" s="393"/>
      <c r="L51" s="393"/>
      <c r="M51" s="393"/>
      <c r="N51" s="393"/>
      <c r="O51" s="393"/>
      <c r="P51" s="393"/>
      <c r="Q51" s="68"/>
      <c r="R51" s="68"/>
      <c r="S51" s="68"/>
      <c r="T51" s="68"/>
      <c r="U51" s="68"/>
      <c r="V51" s="68"/>
      <c r="W51" s="68"/>
      <c r="X51" s="68"/>
      <c r="Y51" s="68"/>
      <c r="Z51" s="393"/>
      <c r="AA51" s="393"/>
      <c r="AB51" s="393"/>
      <c r="AC51" s="393"/>
    </row>
    <row r="52" spans="1:29" ht="36" customHeight="1" x14ac:dyDescent="0.25">
      <c r="A52" s="474"/>
      <c r="B52" s="463"/>
      <c r="C52" s="463"/>
      <c r="D52" s="479"/>
      <c r="E52" s="480"/>
      <c r="F52" s="393"/>
      <c r="G52" s="393"/>
      <c r="H52" s="393"/>
      <c r="I52" s="393"/>
      <c r="J52" s="393"/>
      <c r="K52" s="393"/>
      <c r="L52" s="393"/>
      <c r="M52" s="393"/>
      <c r="N52" s="393"/>
      <c r="O52" s="393"/>
      <c r="P52" s="393"/>
      <c r="Q52" s="68"/>
      <c r="R52" s="497"/>
      <c r="S52" s="498" t="s">
        <v>61</v>
      </c>
      <c r="T52" s="64">
        <v>2022</v>
      </c>
      <c r="U52" s="64">
        <v>2023</v>
      </c>
      <c r="V52" s="64">
        <v>2024</v>
      </c>
      <c r="W52" s="64">
        <v>2025</v>
      </c>
      <c r="X52" s="65">
        <v>2026</v>
      </c>
      <c r="Y52" s="68"/>
      <c r="Z52" s="393"/>
      <c r="AA52" s="393"/>
      <c r="AB52" s="393"/>
      <c r="AC52" s="393"/>
    </row>
    <row r="53" spans="1:29" ht="15" customHeight="1" x14ac:dyDescent="0.25">
      <c r="A53" s="474"/>
      <c r="B53" s="463"/>
      <c r="C53" s="463"/>
      <c r="D53" s="479"/>
      <c r="E53" s="480"/>
      <c r="F53" s="393"/>
      <c r="G53" s="393"/>
      <c r="H53" s="393"/>
      <c r="I53" s="393"/>
      <c r="J53" s="393"/>
      <c r="K53" s="393"/>
      <c r="L53" s="393"/>
      <c r="M53" s="393"/>
      <c r="N53" s="393"/>
      <c r="O53" s="393"/>
      <c r="P53" s="393"/>
      <c r="Q53" s="68"/>
      <c r="R53" s="499"/>
      <c r="S53" s="500"/>
      <c r="T53" s="500"/>
      <c r="U53" s="500"/>
      <c r="V53" s="500"/>
      <c r="W53" s="500"/>
      <c r="X53" s="501"/>
      <c r="Y53" s="68"/>
      <c r="Z53" s="393"/>
      <c r="AA53" s="393"/>
      <c r="AB53" s="393"/>
      <c r="AC53" s="393"/>
    </row>
    <row r="54" spans="1:29" ht="15" customHeight="1" x14ac:dyDescent="0.25">
      <c r="A54" s="474"/>
      <c r="B54" s="463"/>
      <c r="C54" s="463"/>
      <c r="D54" s="479"/>
      <c r="E54" s="480"/>
      <c r="F54" s="393"/>
      <c r="G54" s="393"/>
      <c r="H54" s="393"/>
      <c r="I54" s="393"/>
      <c r="J54" s="393"/>
      <c r="K54" s="393"/>
      <c r="L54" s="393"/>
      <c r="M54" s="393"/>
      <c r="N54" s="393"/>
      <c r="O54" s="393"/>
      <c r="P54" s="393"/>
      <c r="Q54" s="68"/>
      <c r="R54" s="502" t="s">
        <v>382</v>
      </c>
      <c r="S54" s="503" t="s">
        <v>19</v>
      </c>
      <c r="T54" s="504">
        <v>60000</v>
      </c>
      <c r="U54" s="504">
        <v>550000</v>
      </c>
      <c r="V54" s="504">
        <v>561000</v>
      </c>
      <c r="W54" s="505">
        <v>572000</v>
      </c>
      <c r="X54" s="506">
        <v>572000</v>
      </c>
      <c r="Y54" s="68"/>
      <c r="Z54" s="393"/>
      <c r="AA54" s="393"/>
      <c r="AB54" s="393"/>
      <c r="AC54" s="393"/>
    </row>
    <row r="55" spans="1:29" ht="15" customHeight="1" x14ac:dyDescent="0.25">
      <c r="Q55" s="68"/>
      <c r="R55" s="502" t="s">
        <v>383</v>
      </c>
      <c r="S55" s="503" t="s">
        <v>19</v>
      </c>
      <c r="T55" s="504">
        <v>1</v>
      </c>
      <c r="U55" s="504">
        <v>1</v>
      </c>
      <c r="V55" s="504">
        <v>1</v>
      </c>
      <c r="W55" s="505">
        <v>1</v>
      </c>
      <c r="X55" s="506">
        <v>1</v>
      </c>
      <c r="Y55" s="68"/>
    </row>
    <row r="56" spans="1:29" x14ac:dyDescent="0.25">
      <c r="R56" s="68"/>
      <c r="S56" s="68"/>
      <c r="T56" s="68"/>
      <c r="U56" s="68"/>
      <c r="V56" s="68"/>
      <c r="W56" s="68"/>
      <c r="X56" s="68"/>
    </row>
  </sheetData>
  <mergeCells count="15">
    <mergeCell ref="R50:X50"/>
    <mergeCell ref="Q43:Q44"/>
    <mergeCell ref="R43:R44"/>
    <mergeCell ref="S43:S44"/>
    <mergeCell ref="T43:T44"/>
    <mergeCell ref="U43:U44"/>
    <mergeCell ref="V43:V44"/>
    <mergeCell ref="A2:K2"/>
    <mergeCell ref="R39:AA39"/>
    <mergeCell ref="T41:AA41"/>
    <mergeCell ref="B4:C4"/>
    <mergeCell ref="D4:E4"/>
    <mergeCell ref="F4:K4"/>
    <mergeCell ref="A6:E6"/>
    <mergeCell ref="F6:K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'06140'!$B$4</f>
        <v>6140</v>
      </c>
      <c r="F5" s="523"/>
      <c r="G5" s="527" t="s">
        <v>82</v>
      </c>
      <c r="H5" s="528"/>
      <c r="I5" s="529"/>
      <c r="J5" s="530" t="str">
        <f>'06140'!$F$4</f>
        <v>Planifikimi Urban Vendor</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380</v>
      </c>
      <c r="F7" s="534" t="s">
        <v>378</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381</v>
      </c>
      <c r="F8" s="534" t="s">
        <v>379</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42</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270</v>
      </c>
      <c r="F10" s="538" t="s">
        <v>270</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c r="E13" s="552"/>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c r="E14" s="552"/>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c r="E16" s="552"/>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c r="E20" s="552"/>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0</v>
      </c>
      <c r="E25" s="569">
        <f>SUM(E13:E14,E16:E20,E22:E23)</f>
        <v>0</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6140</v>
      </c>
      <c r="F31" s="523"/>
      <c r="G31" s="527" t="s">
        <v>82</v>
      </c>
      <c r="H31" s="528"/>
      <c r="I31" s="529"/>
      <c r="J31" s="530" t="str">
        <f>$J$5</f>
        <v>Planifikimi Urban Vendor</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380</v>
      </c>
      <c r="F33" s="534" t="s">
        <v>378</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381</v>
      </c>
      <c r="F34" s="534" t="s">
        <v>379</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42</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270</v>
      </c>
      <c r="F36" s="538" t="s">
        <v>270</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c r="E39" s="552"/>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c r="E40" s="552"/>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c r="E42" s="552"/>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c r="E46" s="552"/>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0</v>
      </c>
      <c r="E51" s="569">
        <f>SUM(E39:E40,E42:E46,E48:E49)</f>
        <v>0</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6140</v>
      </c>
      <c r="F57" s="523"/>
      <c r="G57" s="527" t="s">
        <v>82</v>
      </c>
      <c r="H57" s="528"/>
      <c r="I57" s="529"/>
      <c r="J57" s="530" t="str">
        <f>$J$31</f>
        <v>Planifikimi Urban Vendor</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380</v>
      </c>
      <c r="F59" s="534" t="s">
        <v>378</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381</v>
      </c>
      <c r="F60" s="534" t="s">
        <v>379</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42</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270</v>
      </c>
      <c r="F62" s="538" t="s">
        <v>270</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c r="E65" s="552"/>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c r="E66" s="552"/>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c r="E68" s="552"/>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0</v>
      </c>
      <c r="E77" s="569">
        <f>SUM(E65:E66,E68:E72,E74:E75)</f>
        <v>0</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0"/>
  <sheetViews>
    <sheetView showGridLines="0" topLeftCell="A37" zoomScale="55" zoomScaleNormal="55" workbookViewId="0">
      <selection activeCell="G78" sqref="G78"/>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6260</v>
      </c>
      <c r="C4" s="1006"/>
      <c r="D4" s="1007" t="s">
        <v>10</v>
      </c>
      <c r="E4" s="1008"/>
      <c r="F4" s="1009" t="s">
        <v>384</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385</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60" x14ac:dyDescent="0.3">
      <c r="A10" s="405"/>
      <c r="B10" s="403"/>
      <c r="C10" s="403"/>
      <c r="D10" s="406"/>
      <c r="E10" s="407"/>
      <c r="F10" s="408" t="s">
        <v>386</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387</v>
      </c>
      <c r="G13" s="424" t="s">
        <v>19</v>
      </c>
      <c r="H13" s="425">
        <v>0.26</v>
      </c>
      <c r="I13" s="425">
        <v>0.26</v>
      </c>
      <c r="J13" s="425">
        <v>0.26</v>
      </c>
      <c r="K13" s="426">
        <v>0.26</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388</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x14ac:dyDescent="0.25">
      <c r="B22" s="439"/>
      <c r="C22" s="436"/>
      <c r="D22" s="436"/>
      <c r="E22" s="436"/>
      <c r="F22" s="444" t="s">
        <v>389</v>
      </c>
      <c r="G22" s="445" t="s">
        <v>19</v>
      </c>
      <c r="H22" s="425">
        <v>64.290000000000006</v>
      </c>
      <c r="I22" s="425">
        <v>64.290000000000006</v>
      </c>
      <c r="J22" s="425">
        <v>64.290000000000006</v>
      </c>
      <c r="K22" s="425">
        <v>64.290000000000006</v>
      </c>
      <c r="L22" s="434"/>
    </row>
    <row r="23" spans="1:12" x14ac:dyDescent="0.25">
      <c r="B23" s="439"/>
      <c r="C23" s="436"/>
      <c r="D23" s="436"/>
      <c r="E23" s="436"/>
      <c r="F23" s="444" t="s">
        <v>390</v>
      </c>
      <c r="G23" s="445" t="s">
        <v>19</v>
      </c>
      <c r="H23" s="425">
        <v>0</v>
      </c>
      <c r="I23" s="425">
        <v>0</v>
      </c>
      <c r="J23" s="425">
        <v>0</v>
      </c>
      <c r="K23" s="425">
        <v>0</v>
      </c>
      <c r="L23" s="434"/>
    </row>
    <row r="24" spans="1:12" x14ac:dyDescent="0.25">
      <c r="B24" s="439"/>
      <c r="C24" s="436"/>
      <c r="D24" s="436"/>
      <c r="E24" s="436"/>
      <c r="F24" s="444" t="s">
        <v>387</v>
      </c>
      <c r="G24" s="445" t="s">
        <v>19</v>
      </c>
      <c r="H24" s="425">
        <v>0.26</v>
      </c>
      <c r="I24" s="425">
        <v>0.26</v>
      </c>
      <c r="J24" s="425">
        <v>0.26</v>
      </c>
      <c r="K24" s="425">
        <v>0.26</v>
      </c>
      <c r="L24" s="434"/>
    </row>
    <row r="25" spans="1:12" x14ac:dyDescent="0.25">
      <c r="B25" s="446"/>
      <c r="C25" s="447"/>
      <c r="D25" s="447"/>
      <c r="E25" s="447"/>
      <c r="F25" s="447"/>
      <c r="G25" s="447"/>
      <c r="H25" s="447"/>
      <c r="I25" s="447"/>
      <c r="J25" s="447"/>
      <c r="K25" s="447"/>
      <c r="L25" s="434"/>
    </row>
    <row r="26" spans="1:12" x14ac:dyDescent="0.25">
      <c r="L26" s="402"/>
    </row>
    <row r="27" spans="1:12" x14ac:dyDescent="0.25">
      <c r="L27" s="402"/>
    </row>
    <row r="28" spans="1:12" x14ac:dyDescent="0.25">
      <c r="A28" s="448" t="s">
        <v>9</v>
      </c>
      <c r="B28" s="449"/>
      <c r="C28" s="449"/>
      <c r="D28" s="450"/>
      <c r="E28" s="450"/>
      <c r="F28" s="451" t="s">
        <v>26</v>
      </c>
      <c r="G28" s="452" t="s">
        <v>27</v>
      </c>
      <c r="H28" s="453"/>
      <c r="I28" s="451" t="s">
        <v>28</v>
      </c>
      <c r="J28" s="451" t="s">
        <v>29</v>
      </c>
      <c r="K28" s="451" t="s">
        <v>30</v>
      </c>
      <c r="L28" s="402"/>
    </row>
    <row r="29" spans="1:12" x14ac:dyDescent="0.25">
      <c r="A29" s="454" t="s">
        <v>31</v>
      </c>
      <c r="B29" s="455" t="s">
        <v>32</v>
      </c>
      <c r="C29" s="456" t="s">
        <v>33</v>
      </c>
      <c r="D29" s="457" t="s">
        <v>34</v>
      </c>
      <c r="E29" s="458"/>
      <c r="F29" s="459" t="s">
        <v>35</v>
      </c>
      <c r="G29" s="460" t="s">
        <v>36</v>
      </c>
      <c r="H29" s="461"/>
      <c r="I29" s="459" t="s">
        <v>37</v>
      </c>
      <c r="J29" s="459" t="s">
        <v>919</v>
      </c>
      <c r="K29" s="459" t="s">
        <v>920</v>
      </c>
      <c r="L29" s="402"/>
    </row>
    <row r="30" spans="1:12" x14ac:dyDescent="0.25">
      <c r="A30" s="462"/>
      <c r="B30" s="463"/>
      <c r="C30" s="463"/>
      <c r="D30" s="464"/>
      <c r="E30" s="465"/>
      <c r="L30" s="402"/>
    </row>
    <row r="31" spans="1:12" x14ac:dyDescent="0.25">
      <c r="A31" s="412"/>
      <c r="B31" s="435"/>
      <c r="C31" s="466"/>
      <c r="D31" s="467"/>
      <c r="E31" s="468" t="s">
        <v>391</v>
      </c>
      <c r="F31" s="469" t="s">
        <v>392</v>
      </c>
      <c r="G31" s="470" t="s">
        <v>19</v>
      </c>
      <c r="H31" s="471" t="s">
        <v>19</v>
      </c>
      <c r="I31" s="472" t="s">
        <v>393</v>
      </c>
      <c r="J31" s="473">
        <v>0</v>
      </c>
      <c r="K31" s="473"/>
      <c r="L31" s="402"/>
    </row>
    <row r="32" spans="1:12" x14ac:dyDescent="0.25">
      <c r="A32" s="412"/>
      <c r="B32" s="435"/>
      <c r="C32" s="466"/>
      <c r="D32" s="467"/>
      <c r="E32" s="468" t="s">
        <v>394</v>
      </c>
      <c r="F32" s="469" t="s">
        <v>395</v>
      </c>
      <c r="G32" s="470" t="s">
        <v>19</v>
      </c>
      <c r="H32" s="471" t="s">
        <v>19</v>
      </c>
      <c r="I32" s="472" t="s">
        <v>396</v>
      </c>
      <c r="J32" s="473">
        <v>0</v>
      </c>
      <c r="K32" s="473"/>
      <c r="L32" s="402"/>
    </row>
    <row r="33" spans="1:12" x14ac:dyDescent="0.25">
      <c r="A33" s="412"/>
      <c r="B33" s="435"/>
      <c r="C33" s="466"/>
      <c r="D33" s="467"/>
      <c r="E33" s="468" t="s">
        <v>397</v>
      </c>
      <c r="F33" s="469" t="s">
        <v>398</v>
      </c>
      <c r="G33" s="470" t="s">
        <v>19</v>
      </c>
      <c r="H33" s="471" t="s">
        <v>19</v>
      </c>
      <c r="I33" s="472" t="s">
        <v>396</v>
      </c>
      <c r="J33" s="473">
        <v>98000</v>
      </c>
      <c r="K33" s="473"/>
      <c r="L33" s="402"/>
    </row>
    <row r="34" spans="1:12" x14ac:dyDescent="0.25">
      <c r="A34" s="412"/>
      <c r="B34" s="435"/>
      <c r="C34" s="466"/>
      <c r="D34" s="467"/>
      <c r="E34" s="468" t="s">
        <v>399</v>
      </c>
      <c r="F34" s="469" t="s">
        <v>400</v>
      </c>
      <c r="G34" s="470" t="s">
        <v>19</v>
      </c>
      <c r="H34" s="471" t="s">
        <v>19</v>
      </c>
      <c r="I34" s="472" t="s">
        <v>393</v>
      </c>
      <c r="J34" s="473">
        <v>2.5</v>
      </c>
      <c r="K34" s="473"/>
      <c r="L34" s="402"/>
    </row>
    <row r="35" spans="1:12" x14ac:dyDescent="0.25">
      <c r="A35" s="412"/>
      <c r="B35" s="435"/>
      <c r="C35" s="466"/>
      <c r="D35" s="467"/>
      <c r="E35" s="468" t="s">
        <v>401</v>
      </c>
      <c r="F35" s="469" t="s">
        <v>402</v>
      </c>
      <c r="G35" s="470" t="s">
        <v>19</v>
      </c>
      <c r="H35" s="471" t="s">
        <v>19</v>
      </c>
      <c r="I35" s="472" t="s">
        <v>396</v>
      </c>
      <c r="J35" s="473">
        <v>17000</v>
      </c>
      <c r="K35" s="473"/>
      <c r="L35" s="402"/>
    </row>
    <row r="36" spans="1:12" x14ac:dyDescent="0.25">
      <c r="A36" s="412"/>
      <c r="B36" s="435"/>
      <c r="C36" s="466"/>
      <c r="D36" s="467"/>
      <c r="E36" s="468" t="s">
        <v>403</v>
      </c>
      <c r="F36" s="469" t="s">
        <v>404</v>
      </c>
      <c r="G36" s="470" t="s">
        <v>19</v>
      </c>
      <c r="H36" s="471" t="s">
        <v>19</v>
      </c>
      <c r="I36" s="472" t="s">
        <v>396</v>
      </c>
      <c r="J36" s="473">
        <v>9000</v>
      </c>
      <c r="K36" s="473"/>
      <c r="L36" s="402"/>
    </row>
    <row r="37" spans="1:12" x14ac:dyDescent="0.25">
      <c r="A37" s="412"/>
      <c r="B37" s="435"/>
      <c r="C37" s="466"/>
      <c r="D37" s="467"/>
      <c r="E37" s="468" t="s">
        <v>405</v>
      </c>
      <c r="F37" s="469" t="s">
        <v>406</v>
      </c>
      <c r="G37" s="470" t="s">
        <v>19</v>
      </c>
      <c r="H37" s="471" t="s">
        <v>19</v>
      </c>
      <c r="I37" s="472" t="s">
        <v>396</v>
      </c>
      <c r="J37" s="473">
        <v>180000</v>
      </c>
      <c r="K37" s="473"/>
      <c r="L37" s="402"/>
    </row>
    <row r="38" spans="1:12" x14ac:dyDescent="0.25">
      <c r="A38" s="412">
        <v>1</v>
      </c>
      <c r="B38" s="435">
        <v>1</v>
      </c>
      <c r="C38" s="466"/>
      <c r="D38" s="467"/>
      <c r="E38" s="468" t="s">
        <v>407</v>
      </c>
      <c r="F38" s="469" t="s">
        <v>408</v>
      </c>
      <c r="G38" s="470" t="s">
        <v>19</v>
      </c>
      <c r="H38" s="471" t="s">
        <v>19</v>
      </c>
      <c r="I38" s="472" t="s">
        <v>42</v>
      </c>
      <c r="J38" s="473">
        <v>100</v>
      </c>
      <c r="K38" s="473"/>
      <c r="L38" s="402"/>
    </row>
    <row r="39" spans="1:12" x14ac:dyDescent="0.25">
      <c r="L39" s="402"/>
    </row>
    <row r="40" spans="1:12" x14ac:dyDescent="0.25">
      <c r="L40" s="402"/>
    </row>
    <row r="41" spans="1:12" x14ac:dyDescent="0.25">
      <c r="L41" s="402"/>
    </row>
    <row r="42" spans="1:12" ht="18.75" x14ac:dyDescent="0.3">
      <c r="A42" s="403"/>
      <c r="B42" s="403"/>
      <c r="C42" s="403"/>
      <c r="D42" s="403"/>
      <c r="E42" s="403"/>
      <c r="F42" s="403"/>
      <c r="G42" s="403"/>
      <c r="H42" s="403"/>
      <c r="I42" s="403"/>
      <c r="J42" s="403"/>
      <c r="K42" s="403"/>
      <c r="L42" s="404"/>
    </row>
    <row r="43" spans="1:12" ht="18.75" x14ac:dyDescent="0.3">
      <c r="A43" s="405"/>
      <c r="B43" s="403"/>
      <c r="C43" s="403"/>
      <c r="D43" s="406"/>
      <c r="E43" s="407"/>
      <c r="F43" s="408" t="s">
        <v>409</v>
      </c>
      <c r="G43" s="409"/>
      <c r="H43" s="409"/>
      <c r="I43" s="409"/>
      <c r="J43" s="409"/>
      <c r="K43" s="410"/>
      <c r="L43" s="411"/>
    </row>
    <row r="44" spans="1:12" ht="18.75" x14ac:dyDescent="0.3">
      <c r="A44" s="412">
        <v>2</v>
      </c>
      <c r="B44" s="413"/>
      <c r="C44" s="413"/>
      <c r="D44" s="414"/>
      <c r="E44" s="415"/>
      <c r="F44" s="416"/>
      <c r="G44" s="417"/>
      <c r="H44" s="417"/>
      <c r="I44" s="417"/>
      <c r="J44" s="417"/>
      <c r="K44" s="418"/>
      <c r="L44" s="411"/>
    </row>
    <row r="45" spans="1:12" x14ac:dyDescent="0.25">
      <c r="A45" s="405" t="s">
        <v>15</v>
      </c>
      <c r="B45" s="403"/>
      <c r="C45" s="403"/>
      <c r="D45" s="406"/>
      <c r="E45" s="407"/>
      <c r="F45" s="419" t="s">
        <v>16</v>
      </c>
      <c r="G45" s="420" t="s">
        <v>17</v>
      </c>
      <c r="H45" s="421">
        <v>2023</v>
      </c>
      <c r="I45" s="421">
        <v>2024</v>
      </c>
      <c r="J45" s="421">
        <v>2025</v>
      </c>
      <c r="K45" s="421">
        <v>2026</v>
      </c>
      <c r="L45" s="422"/>
    </row>
    <row r="46" spans="1:12" ht="25.5" x14ac:dyDescent="0.25">
      <c r="A46" s="405"/>
      <c r="B46" s="403"/>
      <c r="C46" s="403"/>
      <c r="D46" s="406"/>
      <c r="E46" s="407"/>
      <c r="F46" s="423" t="s">
        <v>410</v>
      </c>
      <c r="G46" s="424" t="s">
        <v>19</v>
      </c>
      <c r="H46" s="425">
        <v>2.23</v>
      </c>
      <c r="I46" s="425">
        <v>2.23</v>
      </c>
      <c r="J46" s="425">
        <v>2.23</v>
      </c>
      <c r="K46" s="426">
        <v>2.23</v>
      </c>
      <c r="L46" s="422"/>
    </row>
    <row r="47" spans="1:12" x14ac:dyDescent="0.25">
      <c r="A47" s="427"/>
      <c r="B47" s="428"/>
      <c r="C47" s="428"/>
      <c r="D47" s="429"/>
      <c r="E47" s="430"/>
      <c r="F47" s="428"/>
      <c r="G47" s="428"/>
      <c r="H47" s="428"/>
      <c r="I47" s="428"/>
      <c r="J47" s="428"/>
      <c r="K47" s="428"/>
      <c r="L47" s="422"/>
    </row>
    <row r="48" spans="1:12" x14ac:dyDescent="0.25">
      <c r="L48" s="402"/>
    </row>
    <row r="49" spans="1:12" x14ac:dyDescent="0.25">
      <c r="A49" s="431" t="s">
        <v>21</v>
      </c>
      <c r="L49" s="402"/>
    </row>
    <row r="50" spans="1:12" x14ac:dyDescent="0.25">
      <c r="L50" s="402"/>
    </row>
    <row r="51" spans="1:12" x14ac:dyDescent="0.25">
      <c r="B51" s="432"/>
      <c r="C51" s="433"/>
      <c r="D51" s="433"/>
      <c r="E51" s="433"/>
      <c r="F51" s="433"/>
      <c r="G51" s="433"/>
      <c r="H51" s="433"/>
      <c r="I51" s="433"/>
      <c r="J51" s="433"/>
      <c r="K51" s="433"/>
      <c r="L51" s="434"/>
    </row>
    <row r="52" spans="1:12" x14ac:dyDescent="0.25">
      <c r="A52" s="431">
        <v>2</v>
      </c>
      <c r="B52" s="435" t="str">
        <f>A52&amp;"."&amp;A53</f>
        <v>2.1</v>
      </c>
      <c r="C52" s="436"/>
      <c r="D52" s="436"/>
      <c r="E52" s="436"/>
      <c r="F52" s="437" t="s">
        <v>411</v>
      </c>
      <c r="G52" s="438"/>
      <c r="H52" s="438"/>
      <c r="I52" s="438"/>
      <c r="J52" s="438"/>
      <c r="K52" s="438"/>
      <c r="L52" s="434"/>
    </row>
    <row r="53" spans="1:12" x14ac:dyDescent="0.25">
      <c r="A53" s="431">
        <v>1</v>
      </c>
      <c r="B53" s="439" t="s">
        <v>23</v>
      </c>
      <c r="C53" s="436"/>
      <c r="D53" s="436"/>
      <c r="E53" s="436"/>
      <c r="F53" s="440"/>
      <c r="G53" s="441"/>
      <c r="H53" s="441"/>
      <c r="I53" s="441"/>
      <c r="J53" s="441"/>
      <c r="K53" s="441"/>
      <c r="L53" s="434"/>
    </row>
    <row r="54" spans="1:12" x14ac:dyDescent="0.25">
      <c r="B54" s="439"/>
      <c r="C54" s="436"/>
      <c r="D54" s="436"/>
      <c r="E54" s="436"/>
      <c r="F54" s="442" t="s">
        <v>24</v>
      </c>
      <c r="G54" s="420" t="s">
        <v>17</v>
      </c>
      <c r="H54" s="443">
        <v>2023</v>
      </c>
      <c r="I54" s="443">
        <v>2024</v>
      </c>
      <c r="J54" s="443">
        <v>2025</v>
      </c>
      <c r="K54" s="443">
        <v>2026</v>
      </c>
      <c r="L54" s="434"/>
    </row>
    <row r="55" spans="1:12" ht="25.5" x14ac:dyDescent="0.25">
      <c r="B55" s="439"/>
      <c r="C55" s="436"/>
      <c r="D55" s="436"/>
      <c r="E55" s="436"/>
      <c r="F55" s="444" t="s">
        <v>410</v>
      </c>
      <c r="G55" s="445" t="s">
        <v>19</v>
      </c>
      <c r="H55" s="425">
        <v>2.23</v>
      </c>
      <c r="I55" s="425">
        <v>2.23</v>
      </c>
      <c r="J55" s="425">
        <v>2.23</v>
      </c>
      <c r="K55" s="425">
        <v>2.23</v>
      </c>
      <c r="L55" s="434"/>
    </row>
    <row r="56" spans="1:12" x14ac:dyDescent="0.25">
      <c r="B56" s="446"/>
      <c r="C56" s="447"/>
      <c r="D56" s="447"/>
      <c r="E56" s="447"/>
      <c r="F56" s="447"/>
      <c r="G56" s="447"/>
      <c r="H56" s="447"/>
      <c r="I56" s="447"/>
      <c r="J56" s="447"/>
      <c r="K56" s="447"/>
      <c r="L56" s="434"/>
    </row>
    <row r="57" spans="1:12" x14ac:dyDescent="0.25">
      <c r="L57" s="402"/>
    </row>
    <row r="58" spans="1:12" x14ac:dyDescent="0.25">
      <c r="L58" s="402"/>
    </row>
    <row r="59" spans="1:12" x14ac:dyDescent="0.25">
      <c r="A59" s="448" t="s">
        <v>9</v>
      </c>
      <c r="B59" s="449"/>
      <c r="C59" s="449"/>
      <c r="D59" s="450"/>
      <c r="E59" s="450"/>
      <c r="F59" s="451" t="s">
        <v>26</v>
      </c>
      <c r="G59" s="452" t="s">
        <v>27</v>
      </c>
      <c r="H59" s="453"/>
      <c r="I59" s="451" t="s">
        <v>28</v>
      </c>
      <c r="J59" s="451" t="s">
        <v>29</v>
      </c>
      <c r="K59" s="451" t="s">
        <v>30</v>
      </c>
      <c r="L59" s="402"/>
    </row>
    <row r="60" spans="1:12" x14ac:dyDescent="0.25">
      <c r="A60" s="454" t="s">
        <v>31</v>
      </c>
      <c r="B60" s="455" t="s">
        <v>32</v>
      </c>
      <c r="C60" s="456" t="s">
        <v>33</v>
      </c>
      <c r="D60" s="457" t="s">
        <v>34</v>
      </c>
      <c r="E60" s="458"/>
      <c r="F60" s="459" t="s">
        <v>35</v>
      </c>
      <c r="G60" s="460" t="s">
        <v>36</v>
      </c>
      <c r="H60" s="461"/>
      <c r="I60" s="459" t="s">
        <v>37</v>
      </c>
      <c r="J60" s="459" t="s">
        <v>919</v>
      </c>
      <c r="K60" s="459" t="s">
        <v>920</v>
      </c>
      <c r="L60" s="402"/>
    </row>
    <row r="61" spans="1:12" x14ac:dyDescent="0.25">
      <c r="A61" s="462"/>
      <c r="B61" s="463"/>
      <c r="C61" s="463"/>
      <c r="D61" s="464"/>
      <c r="E61" s="465"/>
      <c r="L61" s="402"/>
    </row>
    <row r="62" spans="1:12" x14ac:dyDescent="0.25">
      <c r="A62" s="412"/>
      <c r="B62" s="435"/>
      <c r="C62" s="466"/>
      <c r="D62" s="467"/>
      <c r="E62" s="468"/>
      <c r="F62" s="944" t="s">
        <v>413</v>
      </c>
      <c r="G62" s="470" t="s">
        <v>19</v>
      </c>
      <c r="H62" s="471" t="s">
        <v>19</v>
      </c>
      <c r="I62" s="472" t="s">
        <v>414</v>
      </c>
      <c r="J62" s="473">
        <v>20</v>
      </c>
      <c r="K62" s="473"/>
      <c r="L62" s="402"/>
    </row>
    <row r="63" spans="1:12" ht="18.75" x14ac:dyDescent="0.25">
      <c r="A63" s="412"/>
      <c r="B63" s="435"/>
      <c r="C63" s="466"/>
      <c r="D63" s="467"/>
      <c r="E63" s="468"/>
      <c r="F63" s="942" t="s">
        <v>961</v>
      </c>
      <c r="G63" s="470" t="s">
        <v>962</v>
      </c>
      <c r="H63" s="471"/>
      <c r="I63" s="472"/>
      <c r="J63" s="473"/>
      <c r="K63" s="473">
        <v>11251</v>
      </c>
      <c r="L63" s="402"/>
    </row>
    <row r="64" spans="1:12" ht="18.75" x14ac:dyDescent="0.25">
      <c r="A64" s="412"/>
      <c r="B64" s="435"/>
      <c r="C64" s="466"/>
      <c r="D64" s="467"/>
      <c r="E64" s="468"/>
      <c r="F64" s="942" t="s">
        <v>963</v>
      </c>
      <c r="G64" s="942" t="s">
        <v>963</v>
      </c>
      <c r="H64" s="471"/>
      <c r="I64" s="472"/>
      <c r="J64" s="473"/>
      <c r="K64" s="473">
        <v>3982</v>
      </c>
      <c r="L64" s="402"/>
    </row>
    <row r="65" spans="1:29" ht="18.75" x14ac:dyDescent="0.25">
      <c r="A65" s="412"/>
      <c r="B65" s="435"/>
      <c r="C65" s="466"/>
      <c r="D65" s="467"/>
      <c r="E65" s="468"/>
      <c r="F65" s="942" t="s">
        <v>964</v>
      </c>
      <c r="G65" s="470" t="s">
        <v>964</v>
      </c>
      <c r="H65" s="471"/>
      <c r="I65" s="472"/>
      <c r="J65" s="473"/>
      <c r="K65" s="473">
        <v>2620</v>
      </c>
    </row>
    <row r="68" spans="1:29" ht="10.5" customHeight="1" x14ac:dyDescent="0.25">
      <c r="A68" s="474"/>
      <c r="B68" s="393"/>
      <c r="C68" s="393"/>
      <c r="D68" s="393"/>
      <c r="E68" s="393"/>
      <c r="F68" s="393"/>
      <c r="G68" s="393"/>
      <c r="H68" s="393"/>
      <c r="I68" s="393"/>
      <c r="J68" s="393"/>
      <c r="K68" s="393"/>
      <c r="L68" s="393"/>
      <c r="M68" s="393"/>
      <c r="N68" s="393"/>
      <c r="O68" s="393"/>
      <c r="P68" s="475"/>
      <c r="Q68" s="475"/>
      <c r="R68" s="475"/>
      <c r="S68" s="476"/>
      <c r="T68" s="476"/>
      <c r="U68" s="476"/>
      <c r="V68" s="476"/>
      <c r="W68" s="475"/>
      <c r="X68" s="68"/>
      <c r="Y68" s="68"/>
      <c r="Z68" s="477"/>
      <c r="AA68" s="478"/>
      <c r="AB68" s="68"/>
      <c r="AC68" s="68"/>
    </row>
    <row r="69" spans="1:29" ht="15" customHeight="1" x14ac:dyDescent="0.25">
      <c r="A69" s="474"/>
      <c r="B69" s="463"/>
      <c r="C69" s="463"/>
      <c r="D69" s="479"/>
      <c r="E69" s="480"/>
      <c r="F69" s="393"/>
      <c r="G69" s="393"/>
      <c r="H69" s="393"/>
      <c r="I69" s="393"/>
      <c r="J69" s="393"/>
      <c r="K69" s="393"/>
      <c r="L69" s="393"/>
      <c r="M69" s="393"/>
      <c r="N69" s="393"/>
      <c r="O69" s="393"/>
      <c r="P69" s="68"/>
      <c r="Q69" s="68"/>
      <c r="R69" s="68"/>
      <c r="S69" s="481"/>
      <c r="T69" s="481"/>
      <c r="U69" s="481"/>
      <c r="V69" s="481"/>
      <c r="W69" s="68"/>
      <c r="X69" s="68"/>
      <c r="Y69" s="68"/>
      <c r="Z69" s="68"/>
      <c r="AA69" s="68"/>
      <c r="AB69" s="68"/>
      <c r="AC69" s="68"/>
    </row>
    <row r="70" spans="1:29" ht="21" customHeight="1" x14ac:dyDescent="0.25">
      <c r="A70" s="474"/>
      <c r="B70" s="463"/>
      <c r="C70" s="463"/>
      <c r="D70" s="479"/>
      <c r="E70" s="480"/>
      <c r="F70" s="393"/>
      <c r="G70" s="393"/>
      <c r="H70" s="393"/>
      <c r="I70" s="393"/>
      <c r="J70" s="393"/>
      <c r="K70" s="393"/>
      <c r="L70" s="393"/>
      <c r="M70" s="393"/>
      <c r="N70" s="393"/>
      <c r="O70" s="393"/>
      <c r="P70" s="475"/>
      <c r="Q70" s="475"/>
      <c r="R70" s="999" t="s">
        <v>48</v>
      </c>
      <c r="S70" s="1000"/>
      <c r="T70" s="1000"/>
      <c r="U70" s="1000"/>
      <c r="V70" s="1000"/>
      <c r="W70" s="1000"/>
      <c r="X70" s="1000"/>
      <c r="Y70" s="1000"/>
      <c r="Z70" s="1000"/>
      <c r="AA70" s="1001"/>
      <c r="AB70" s="68"/>
      <c r="AC70" s="68"/>
    </row>
    <row r="71" spans="1:29" ht="15" customHeight="1" x14ac:dyDescent="0.25">
      <c r="A71" s="474"/>
      <c r="B71" s="463"/>
      <c r="C71" s="463"/>
      <c r="D71" s="479"/>
      <c r="E71" s="480"/>
      <c r="F71" s="393"/>
      <c r="G71" s="393"/>
      <c r="H71" s="393"/>
      <c r="I71" s="393"/>
      <c r="J71" s="393"/>
      <c r="K71" s="393"/>
      <c r="L71" s="393"/>
      <c r="M71" s="393"/>
      <c r="N71" s="393"/>
      <c r="O71" s="393"/>
      <c r="P71" s="475"/>
      <c r="Q71" s="475"/>
      <c r="R71" s="68"/>
      <c r="S71" s="481"/>
      <c r="T71" s="481"/>
      <c r="U71" s="481"/>
      <c r="V71" s="481"/>
      <c r="W71" s="68"/>
      <c r="X71" s="68"/>
      <c r="Y71" s="68"/>
      <c r="Z71" s="68"/>
      <c r="AA71" s="68"/>
      <c r="AB71" s="68"/>
      <c r="AC71" s="68"/>
    </row>
    <row r="72" spans="1:29" ht="15" customHeight="1" x14ac:dyDescent="0.25">
      <c r="A72" s="474"/>
      <c r="B72" s="463"/>
      <c r="C72" s="463"/>
      <c r="D72" s="479"/>
      <c r="E72" s="480"/>
      <c r="F72" s="393"/>
      <c r="G72" s="393"/>
      <c r="H72" s="393"/>
      <c r="I72" s="393"/>
      <c r="J72" s="393"/>
      <c r="K72" s="393"/>
      <c r="L72" s="393"/>
      <c r="M72" s="393"/>
      <c r="N72" s="393"/>
      <c r="O72" s="393"/>
      <c r="P72" s="475"/>
      <c r="Q72" s="475"/>
      <c r="R72" s="482" t="s">
        <v>49</v>
      </c>
      <c r="S72" s="483">
        <v>6260</v>
      </c>
      <c r="T72" s="1002" t="s">
        <v>384</v>
      </c>
      <c r="U72" s="1003"/>
      <c r="V72" s="1003"/>
      <c r="W72" s="1003"/>
      <c r="X72" s="1003"/>
      <c r="Y72" s="1003"/>
      <c r="Z72" s="1003"/>
      <c r="AA72" s="1004"/>
      <c r="AB72" s="68"/>
      <c r="AC72" s="68"/>
    </row>
    <row r="73" spans="1:29" ht="15.75" customHeight="1" x14ac:dyDescent="0.25">
      <c r="A73" s="474"/>
      <c r="B73" s="463"/>
      <c r="C73" s="463"/>
      <c r="D73" s="479"/>
      <c r="E73" s="480"/>
      <c r="F73" s="393"/>
      <c r="G73" s="393"/>
      <c r="H73" s="393"/>
      <c r="I73" s="393"/>
      <c r="J73" s="393"/>
      <c r="K73" s="393"/>
      <c r="L73" s="393"/>
      <c r="M73" s="393"/>
      <c r="N73" s="393"/>
      <c r="O73" s="393"/>
      <c r="P73" s="68"/>
      <c r="Q73" s="68"/>
      <c r="R73" s="68"/>
      <c r="S73" s="68"/>
      <c r="T73" s="68"/>
      <c r="U73" s="68"/>
      <c r="V73" s="68"/>
      <c r="W73" s="68"/>
      <c r="X73" s="68"/>
      <c r="Y73" s="68"/>
      <c r="Z73" s="68"/>
      <c r="AA73" s="68"/>
      <c r="AB73" s="68"/>
      <c r="AC73" s="68"/>
    </row>
    <row r="74" spans="1:29" ht="15" customHeight="1" x14ac:dyDescent="0.25">
      <c r="A74" s="474"/>
      <c r="B74" s="463"/>
      <c r="C74" s="463"/>
      <c r="D74" s="479"/>
      <c r="E74" s="480"/>
      <c r="F74" s="393"/>
      <c r="G74" s="393"/>
      <c r="H74" s="393"/>
      <c r="I74" s="393"/>
      <c r="J74" s="393"/>
      <c r="K74" s="393"/>
      <c r="L74" s="393"/>
      <c r="M74" s="393"/>
      <c r="N74" s="393"/>
      <c r="O74" s="393"/>
      <c r="P74" s="68"/>
      <c r="Q74" s="1024" t="s">
        <v>50</v>
      </c>
      <c r="R74" s="1026" t="s">
        <v>51</v>
      </c>
      <c r="S74" s="1026" t="s">
        <v>52</v>
      </c>
      <c r="T74" s="1026" t="s">
        <v>53</v>
      </c>
      <c r="U74" s="1026" t="s">
        <v>54</v>
      </c>
      <c r="V74" s="1026" t="s">
        <v>55</v>
      </c>
      <c r="W74" s="484">
        <v>2021</v>
      </c>
      <c r="X74" s="484">
        <v>2022</v>
      </c>
      <c r="Y74" s="485">
        <v>2023</v>
      </c>
      <c r="Z74" s="486">
        <v>2024</v>
      </c>
      <c r="AA74" s="486">
        <v>2025</v>
      </c>
      <c r="AB74" s="487">
        <v>2026</v>
      </c>
      <c r="AC74" s="68"/>
    </row>
    <row r="75" spans="1:29" ht="15.75" customHeight="1" x14ac:dyDescent="0.25">
      <c r="A75" s="474"/>
      <c r="B75" s="463"/>
      <c r="C75" s="463"/>
      <c r="D75" s="479"/>
      <c r="E75" s="480"/>
      <c r="F75" s="393"/>
      <c r="G75" s="393"/>
      <c r="H75" s="393"/>
      <c r="I75" s="393"/>
      <c r="J75" s="393"/>
      <c r="K75" s="393"/>
      <c r="L75" s="393"/>
      <c r="M75" s="393"/>
      <c r="N75" s="393"/>
      <c r="O75" s="393"/>
      <c r="P75" s="68"/>
      <c r="Q75" s="1025"/>
      <c r="R75" s="1027"/>
      <c r="S75" s="1027"/>
      <c r="T75" s="1027"/>
      <c r="U75" s="1027"/>
      <c r="V75" s="1027"/>
      <c r="W75" s="488" t="s">
        <v>2</v>
      </c>
      <c r="X75" s="488" t="s">
        <v>2</v>
      </c>
      <c r="Y75" s="489" t="s">
        <v>56</v>
      </c>
      <c r="Z75" s="490" t="s">
        <v>57</v>
      </c>
      <c r="AA75" s="490" t="s">
        <v>57</v>
      </c>
      <c r="AB75" s="491" t="s">
        <v>57</v>
      </c>
      <c r="AC75" s="68"/>
    </row>
    <row r="76" spans="1:29" ht="15" customHeight="1" x14ac:dyDescent="0.25">
      <c r="A76" s="474"/>
      <c r="B76" s="463"/>
      <c r="C76" s="463"/>
      <c r="D76" s="479"/>
      <c r="E76" s="480"/>
      <c r="F76" s="393"/>
      <c r="G76" s="393"/>
      <c r="H76" s="393"/>
      <c r="I76" s="393"/>
      <c r="J76" s="393"/>
      <c r="K76" s="393"/>
      <c r="L76" s="393"/>
      <c r="M76" s="393"/>
      <c r="N76" s="393"/>
      <c r="O76" s="393"/>
      <c r="P76" s="68"/>
      <c r="Q76" s="492"/>
      <c r="R76" s="493"/>
      <c r="S76" s="494"/>
      <c r="T76" s="495"/>
      <c r="U76" s="495"/>
      <c r="V76" s="495"/>
      <c r="W76" s="495"/>
      <c r="X76" s="494"/>
      <c r="Y76" s="494"/>
      <c r="Z76" s="494"/>
      <c r="AA76" s="494"/>
      <c r="AB76" s="496"/>
      <c r="AC76" s="68"/>
    </row>
    <row r="77" spans="1:29" ht="15" customHeight="1" x14ac:dyDescent="0.25">
      <c r="P77" s="68"/>
      <c r="Q77" s="68"/>
      <c r="R77" s="68"/>
      <c r="S77" s="68"/>
      <c r="T77" s="68"/>
      <c r="U77" s="68"/>
      <c r="V77" s="68"/>
      <c r="W77" s="68"/>
      <c r="X77" s="68"/>
      <c r="Y77" s="68"/>
      <c r="Z77" s="68"/>
      <c r="AA77" s="68"/>
      <c r="AB77" s="68"/>
      <c r="AC77" s="68"/>
    </row>
    <row r="80" spans="1:29" ht="15" customHeight="1" x14ac:dyDescent="0.25">
      <c r="A80" s="474"/>
      <c r="B80" s="393"/>
      <c r="C80" s="393"/>
      <c r="D80" s="393"/>
      <c r="E80" s="393"/>
      <c r="F80" s="393"/>
      <c r="G80" s="393"/>
      <c r="H80" s="393"/>
      <c r="I80" s="393"/>
      <c r="J80" s="393"/>
      <c r="K80" s="393"/>
      <c r="L80" s="393"/>
      <c r="M80" s="393"/>
      <c r="N80" s="393"/>
      <c r="O80" s="393"/>
      <c r="P80" s="393"/>
      <c r="Q80" s="68"/>
      <c r="R80" s="68"/>
      <c r="S80" s="68"/>
      <c r="T80" s="68"/>
      <c r="U80" s="68"/>
      <c r="V80" s="68"/>
      <c r="W80" s="68"/>
      <c r="X80" s="68"/>
      <c r="Y80" s="68"/>
      <c r="Z80" s="393"/>
      <c r="AA80" s="393"/>
      <c r="AB80" s="393"/>
      <c r="AC80" s="393"/>
    </row>
    <row r="81" spans="1:29" ht="21" customHeight="1" x14ac:dyDescent="0.25">
      <c r="A81" s="474"/>
      <c r="B81" s="463"/>
      <c r="C81" s="463"/>
      <c r="D81" s="479"/>
      <c r="E81" s="480"/>
      <c r="F81" s="393"/>
      <c r="G81" s="393"/>
      <c r="H81" s="393"/>
      <c r="I81" s="393"/>
      <c r="J81" s="393"/>
      <c r="K81" s="393"/>
      <c r="L81" s="393"/>
      <c r="M81" s="393"/>
      <c r="N81" s="393"/>
      <c r="O81" s="393"/>
      <c r="P81" s="393"/>
      <c r="Q81" s="68"/>
      <c r="R81" s="999" t="s">
        <v>60</v>
      </c>
      <c r="S81" s="1000"/>
      <c r="T81" s="1000"/>
      <c r="U81" s="1000"/>
      <c r="V81" s="1000"/>
      <c r="W81" s="1000"/>
      <c r="X81" s="1001"/>
      <c r="Y81" s="68"/>
      <c r="Z81" s="393"/>
      <c r="AA81" s="393"/>
      <c r="AB81" s="393"/>
      <c r="AC81" s="393"/>
    </row>
    <row r="82" spans="1:29" ht="15.75" customHeight="1" x14ac:dyDescent="0.25">
      <c r="A82" s="474"/>
      <c r="B82" s="463"/>
      <c r="C82" s="463"/>
      <c r="D82" s="479"/>
      <c r="E82" s="480"/>
      <c r="F82" s="393"/>
      <c r="G82" s="393"/>
      <c r="H82" s="393"/>
      <c r="I82" s="393"/>
      <c r="J82" s="393"/>
      <c r="K82" s="393"/>
      <c r="L82" s="393"/>
      <c r="M82" s="393"/>
      <c r="N82" s="393"/>
      <c r="O82" s="393"/>
      <c r="P82" s="393"/>
      <c r="Q82" s="68"/>
      <c r="R82" s="68"/>
      <c r="S82" s="68"/>
      <c r="T82" s="68"/>
      <c r="U82" s="68"/>
      <c r="V82" s="68"/>
      <c r="W82" s="68"/>
      <c r="X82" s="68"/>
      <c r="Y82" s="68"/>
      <c r="Z82" s="393"/>
      <c r="AA82" s="393"/>
      <c r="AB82" s="393"/>
      <c r="AC82" s="393"/>
    </row>
    <row r="83" spans="1:29" ht="36" customHeight="1" x14ac:dyDescent="0.25">
      <c r="A83" s="474"/>
      <c r="B83" s="463"/>
      <c r="C83" s="463"/>
      <c r="D83" s="479"/>
      <c r="E83" s="480"/>
      <c r="F83" s="393"/>
      <c r="G83" s="393"/>
      <c r="H83" s="393"/>
      <c r="I83" s="393"/>
      <c r="J83" s="393"/>
      <c r="K83" s="393"/>
      <c r="L83" s="393"/>
      <c r="M83" s="393"/>
      <c r="N83" s="393"/>
      <c r="O83" s="393"/>
      <c r="P83" s="393"/>
      <c r="Q83" s="68"/>
      <c r="R83" s="497"/>
      <c r="S83" s="498" t="s">
        <v>61</v>
      </c>
      <c r="T83" s="64">
        <v>2022</v>
      </c>
      <c r="U83" s="64">
        <v>2023</v>
      </c>
      <c r="V83" s="64">
        <v>2024</v>
      </c>
      <c r="W83" s="64">
        <v>2025</v>
      </c>
      <c r="X83" s="65">
        <v>2026</v>
      </c>
      <c r="Y83" s="68"/>
      <c r="Z83" s="393"/>
      <c r="AA83" s="393"/>
      <c r="AB83" s="393"/>
      <c r="AC83" s="393"/>
    </row>
    <row r="84" spans="1:29" ht="15" customHeight="1" x14ac:dyDescent="0.25">
      <c r="A84" s="474"/>
      <c r="B84" s="463"/>
      <c r="C84" s="463"/>
      <c r="D84" s="479"/>
      <c r="E84" s="480"/>
      <c r="F84" s="393"/>
      <c r="G84" s="393"/>
      <c r="H84" s="393"/>
      <c r="I84" s="393"/>
      <c r="J84" s="393"/>
      <c r="K84" s="393"/>
      <c r="L84" s="393"/>
      <c r="M84" s="393"/>
      <c r="N84" s="393"/>
      <c r="O84" s="393"/>
      <c r="P84" s="393"/>
      <c r="Q84" s="68"/>
      <c r="R84" s="499"/>
      <c r="S84" s="500"/>
      <c r="T84" s="500"/>
      <c r="U84" s="500"/>
      <c r="V84" s="500"/>
      <c r="W84" s="500"/>
      <c r="X84" s="501"/>
      <c r="Y84" s="68"/>
      <c r="Z84" s="393"/>
      <c r="AA84" s="393"/>
      <c r="AB84" s="393"/>
      <c r="AC84" s="393"/>
    </row>
    <row r="85" spans="1:29" ht="15" customHeight="1" x14ac:dyDescent="0.25">
      <c r="A85" s="474"/>
      <c r="B85" s="463"/>
      <c r="C85" s="463"/>
      <c r="D85" s="479"/>
      <c r="E85" s="480"/>
      <c r="F85" s="393"/>
      <c r="G85" s="393"/>
      <c r="H85" s="393"/>
      <c r="I85" s="393"/>
      <c r="J85" s="393"/>
      <c r="K85" s="393"/>
      <c r="L85" s="393"/>
      <c r="M85" s="393"/>
      <c r="N85" s="393"/>
      <c r="O85" s="393"/>
      <c r="P85" s="393"/>
      <c r="Q85" s="68"/>
      <c r="R85" s="502" t="s">
        <v>415</v>
      </c>
      <c r="S85" s="503" t="s">
        <v>19</v>
      </c>
      <c r="T85" s="504">
        <v>13000</v>
      </c>
      <c r="U85" s="504">
        <v>14000</v>
      </c>
      <c r="V85" s="504">
        <v>14000</v>
      </c>
      <c r="W85" s="505">
        <v>14000</v>
      </c>
      <c r="X85" s="506">
        <v>14000</v>
      </c>
      <c r="Y85" s="68"/>
      <c r="Z85" s="393"/>
      <c r="AA85" s="393"/>
      <c r="AB85" s="393"/>
      <c r="AC85" s="393"/>
    </row>
    <row r="86" spans="1:29" ht="15" customHeight="1" x14ac:dyDescent="0.25">
      <c r="Q86" s="68"/>
      <c r="R86" s="502" t="s">
        <v>416</v>
      </c>
      <c r="S86" s="503" t="s">
        <v>19</v>
      </c>
      <c r="T86" s="504">
        <v>951</v>
      </c>
      <c r="U86" s="504">
        <v>951</v>
      </c>
      <c r="V86" s="504">
        <v>951</v>
      </c>
      <c r="W86" s="505">
        <v>951</v>
      </c>
      <c r="X86" s="506">
        <v>951</v>
      </c>
      <c r="Y86" s="68"/>
    </row>
    <row r="87" spans="1:29" x14ac:dyDescent="0.25">
      <c r="R87" s="502" t="s">
        <v>417</v>
      </c>
      <c r="S87" s="503" t="s">
        <v>19</v>
      </c>
      <c r="T87" s="504">
        <v>55765</v>
      </c>
      <c r="U87" s="504">
        <v>55986</v>
      </c>
      <c r="V87" s="504">
        <v>55986</v>
      </c>
      <c r="W87" s="504">
        <v>55986</v>
      </c>
      <c r="X87" s="504">
        <v>55986</v>
      </c>
    </row>
    <row r="88" spans="1:29" x14ac:dyDescent="0.25">
      <c r="R88" s="502" t="s">
        <v>418</v>
      </c>
      <c r="S88" s="503" t="s">
        <v>19</v>
      </c>
      <c r="T88" s="504">
        <v>20</v>
      </c>
      <c r="U88" s="504">
        <v>20</v>
      </c>
      <c r="V88" s="504">
        <v>20</v>
      </c>
      <c r="W88" s="505">
        <v>20</v>
      </c>
      <c r="X88" s="506">
        <v>20</v>
      </c>
    </row>
    <row r="89" spans="1:29" x14ac:dyDescent="0.25">
      <c r="R89" s="502" t="s">
        <v>416</v>
      </c>
      <c r="S89" s="503" t="s">
        <v>19</v>
      </c>
      <c r="T89" s="504">
        <v>897</v>
      </c>
      <c r="U89" s="504">
        <v>897</v>
      </c>
      <c r="V89" s="504">
        <v>897</v>
      </c>
      <c r="W89" s="505">
        <v>897</v>
      </c>
      <c r="X89" s="506">
        <v>897</v>
      </c>
    </row>
    <row r="90" spans="1:29" x14ac:dyDescent="0.25">
      <c r="R90" s="68"/>
      <c r="S90" s="68"/>
      <c r="T90" s="68"/>
      <c r="U90" s="68"/>
      <c r="V90" s="68"/>
      <c r="W90" s="68"/>
      <c r="X90" s="68"/>
    </row>
  </sheetData>
  <mergeCells count="15">
    <mergeCell ref="R81:X81"/>
    <mergeCell ref="Q74:Q75"/>
    <mergeCell ref="R74:R75"/>
    <mergeCell ref="S74:S75"/>
    <mergeCell ref="T74:T75"/>
    <mergeCell ref="U74:U75"/>
    <mergeCell ref="V74:V75"/>
    <mergeCell ref="A2:K2"/>
    <mergeCell ref="R70:AA70"/>
    <mergeCell ref="T72:AA72"/>
    <mergeCell ref="B4:C4"/>
    <mergeCell ref="D4:E4"/>
    <mergeCell ref="F4:K4"/>
    <mergeCell ref="A6:E6"/>
    <mergeCell ref="F6: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'06260'!$B$4</f>
        <v>6260</v>
      </c>
      <c r="F5" s="523"/>
      <c r="G5" s="527" t="s">
        <v>82</v>
      </c>
      <c r="H5" s="528"/>
      <c r="I5" s="529"/>
      <c r="J5" s="530" t="str">
        <f>'06260'!$F$4</f>
        <v>Shërbimet Publike Vendore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407</v>
      </c>
      <c r="F7" s="534" t="s">
        <v>405</v>
      </c>
      <c r="G7" s="534" t="s">
        <v>403</v>
      </c>
      <c r="H7" s="534" t="s">
        <v>401</v>
      </c>
      <c r="I7" s="534" t="s">
        <v>399</v>
      </c>
      <c r="J7" s="534" t="s">
        <v>397</v>
      </c>
      <c r="K7" s="534" t="s">
        <v>394</v>
      </c>
      <c r="L7" s="534" t="s">
        <v>391</v>
      </c>
      <c r="M7" s="534" t="s">
        <v>412</v>
      </c>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408</v>
      </c>
      <c r="F8" s="534" t="s">
        <v>406</v>
      </c>
      <c r="G8" s="534" t="s">
        <v>404</v>
      </c>
      <c r="H8" s="534" t="s">
        <v>402</v>
      </c>
      <c r="I8" s="534" t="s">
        <v>400</v>
      </c>
      <c r="J8" s="534" t="s">
        <v>398</v>
      </c>
      <c r="K8" s="534" t="s">
        <v>395</v>
      </c>
      <c r="L8" s="534" t="s">
        <v>392</v>
      </c>
      <c r="M8" s="534" t="s">
        <v>413</v>
      </c>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396</v>
      </c>
      <c r="G9" s="534" t="s">
        <v>396</v>
      </c>
      <c r="H9" s="534" t="s">
        <v>396</v>
      </c>
      <c r="I9" s="534" t="s">
        <v>393</v>
      </c>
      <c r="J9" s="534" t="s">
        <v>396</v>
      </c>
      <c r="K9" s="534" t="s">
        <v>396</v>
      </c>
      <c r="L9" s="534" t="s">
        <v>393</v>
      </c>
      <c r="M9" s="534" t="s">
        <v>414</v>
      </c>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419</v>
      </c>
      <c r="F10" s="538" t="s">
        <v>420</v>
      </c>
      <c r="G10" s="538" t="s">
        <v>421</v>
      </c>
      <c r="H10" s="538" t="s">
        <v>422</v>
      </c>
      <c r="I10" s="538" t="s">
        <v>423</v>
      </c>
      <c r="J10" s="538" t="s">
        <v>424</v>
      </c>
      <c r="K10" s="538" t="s">
        <v>222</v>
      </c>
      <c r="L10" s="538" t="s">
        <v>222</v>
      </c>
      <c r="M10" s="538" t="s">
        <v>153</v>
      </c>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11065</v>
      </c>
      <c r="E13" s="552">
        <v>11065</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1848</v>
      </c>
      <c r="E14" s="552">
        <v>1848</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3920</v>
      </c>
      <c r="E16" s="552">
        <v>3920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16833</v>
      </c>
      <c r="E25" s="569">
        <f>SUM(E13:E14,E16:E20,E22:E23)</f>
        <v>16833</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6260</v>
      </c>
      <c r="F31" s="523"/>
      <c r="G31" s="527" t="s">
        <v>82</v>
      </c>
      <c r="H31" s="528"/>
      <c r="I31" s="529"/>
      <c r="J31" s="530" t="str">
        <f>$J$5</f>
        <v>Shërbimet Publike Vendore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407</v>
      </c>
      <c r="F33" s="534" t="s">
        <v>405</v>
      </c>
      <c r="G33" s="534" t="s">
        <v>403</v>
      </c>
      <c r="H33" s="534" t="s">
        <v>401</v>
      </c>
      <c r="I33" s="534" t="s">
        <v>399</v>
      </c>
      <c r="J33" s="534" t="s">
        <v>397</v>
      </c>
      <c r="K33" s="534" t="s">
        <v>394</v>
      </c>
      <c r="L33" s="534" t="s">
        <v>391</v>
      </c>
      <c r="M33" s="534" t="s">
        <v>412</v>
      </c>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408</v>
      </c>
      <c r="F34" s="534" t="s">
        <v>406</v>
      </c>
      <c r="G34" s="534" t="s">
        <v>404</v>
      </c>
      <c r="H34" s="534" t="s">
        <v>402</v>
      </c>
      <c r="I34" s="534" t="s">
        <v>400</v>
      </c>
      <c r="J34" s="534" t="s">
        <v>398</v>
      </c>
      <c r="K34" s="534" t="s">
        <v>395</v>
      </c>
      <c r="L34" s="534" t="s">
        <v>392</v>
      </c>
      <c r="M34" s="534" t="s">
        <v>413</v>
      </c>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396</v>
      </c>
      <c r="G35" s="534" t="s">
        <v>396</v>
      </c>
      <c r="H35" s="534" t="s">
        <v>396</v>
      </c>
      <c r="I35" s="534" t="s">
        <v>393</v>
      </c>
      <c r="J35" s="534" t="s">
        <v>396</v>
      </c>
      <c r="K35" s="534" t="s">
        <v>396</v>
      </c>
      <c r="L35" s="534" t="s">
        <v>393</v>
      </c>
      <c r="M35" s="534" t="s">
        <v>414</v>
      </c>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419</v>
      </c>
      <c r="F36" s="538" t="s">
        <v>420</v>
      </c>
      <c r="G36" s="538" t="s">
        <v>421</v>
      </c>
      <c r="H36" s="538" t="s">
        <v>422</v>
      </c>
      <c r="I36" s="538" t="s">
        <v>423</v>
      </c>
      <c r="J36" s="538" t="s">
        <v>424</v>
      </c>
      <c r="K36" s="538" t="s">
        <v>222</v>
      </c>
      <c r="L36" s="538" t="s">
        <v>222</v>
      </c>
      <c r="M36" s="538" t="s">
        <v>153</v>
      </c>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11065</v>
      </c>
      <c r="E39" s="552">
        <v>11065</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1848</v>
      </c>
      <c r="E40" s="552">
        <v>1848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6920</v>
      </c>
      <c r="E42" s="552">
        <v>6920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19833</v>
      </c>
      <c r="E51" s="569">
        <f>SUM(E39:E40,E42:E46,E48:E49)</f>
        <v>19833</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6260</v>
      </c>
      <c r="F57" s="523"/>
      <c r="G57" s="527" t="s">
        <v>82</v>
      </c>
      <c r="H57" s="528"/>
      <c r="I57" s="529"/>
      <c r="J57" s="530" t="str">
        <f>$J$31</f>
        <v>Shërbimet Publike Vendore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407</v>
      </c>
      <c r="F59" s="534" t="s">
        <v>405</v>
      </c>
      <c r="G59" s="534" t="s">
        <v>403</v>
      </c>
      <c r="H59" s="534" t="s">
        <v>401</v>
      </c>
      <c r="I59" s="534" t="s">
        <v>399</v>
      </c>
      <c r="J59" s="534" t="s">
        <v>397</v>
      </c>
      <c r="K59" s="534" t="s">
        <v>394</v>
      </c>
      <c r="L59" s="534" t="s">
        <v>391</v>
      </c>
      <c r="M59" s="534" t="s">
        <v>412</v>
      </c>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408</v>
      </c>
      <c r="F60" s="534" t="s">
        <v>406</v>
      </c>
      <c r="G60" s="534" t="s">
        <v>404</v>
      </c>
      <c r="H60" s="534" t="s">
        <v>402</v>
      </c>
      <c r="I60" s="534" t="s">
        <v>400</v>
      </c>
      <c r="J60" s="534" t="s">
        <v>398</v>
      </c>
      <c r="K60" s="534" t="s">
        <v>395</v>
      </c>
      <c r="L60" s="534" t="s">
        <v>392</v>
      </c>
      <c r="M60" s="534" t="s">
        <v>413</v>
      </c>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396</v>
      </c>
      <c r="G61" s="534" t="s">
        <v>396</v>
      </c>
      <c r="H61" s="534" t="s">
        <v>396</v>
      </c>
      <c r="I61" s="534" t="s">
        <v>393</v>
      </c>
      <c r="J61" s="534" t="s">
        <v>396</v>
      </c>
      <c r="K61" s="534" t="s">
        <v>396</v>
      </c>
      <c r="L61" s="534" t="s">
        <v>393</v>
      </c>
      <c r="M61" s="534" t="s">
        <v>414</v>
      </c>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419</v>
      </c>
      <c r="F62" s="538" t="s">
        <v>420</v>
      </c>
      <c r="G62" s="538" t="s">
        <v>421</v>
      </c>
      <c r="H62" s="538" t="s">
        <v>422</v>
      </c>
      <c r="I62" s="538" t="s">
        <v>423</v>
      </c>
      <c r="J62" s="538" t="s">
        <v>424</v>
      </c>
      <c r="K62" s="538" t="s">
        <v>222</v>
      </c>
      <c r="L62" s="538" t="s">
        <v>222</v>
      </c>
      <c r="M62" s="538" t="s">
        <v>153</v>
      </c>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11065</v>
      </c>
      <c r="E65" s="552">
        <v>11065</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1848</v>
      </c>
      <c r="E66" s="552">
        <v>1848</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6920</v>
      </c>
      <c r="E68" s="552">
        <v>6920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19833</v>
      </c>
      <c r="E77" s="569">
        <f>SUM(E65:E66,E68:E72,E74:E75)</f>
        <v>19833</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3"/>
  <sheetViews>
    <sheetView showGridLines="0" zoomScale="55" zoomScaleNormal="55" workbookViewId="0">
      <selection activeCell="F46" sqref="F45:F46"/>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8130</v>
      </c>
      <c r="C4" s="1006"/>
      <c r="D4" s="1007" t="s">
        <v>10</v>
      </c>
      <c r="E4" s="1008"/>
      <c r="F4" s="1009" t="s">
        <v>425</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426</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408" t="s">
        <v>427</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428</v>
      </c>
      <c r="G13" s="424" t="s">
        <v>19</v>
      </c>
      <c r="H13" s="425">
        <v>0</v>
      </c>
      <c r="I13" s="425">
        <v>0</v>
      </c>
      <c r="J13" s="425">
        <v>0</v>
      </c>
      <c r="K13" s="426">
        <v>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429</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x14ac:dyDescent="0.25">
      <c r="B22" s="439"/>
      <c r="C22" s="436"/>
      <c r="D22" s="436"/>
      <c r="E22" s="436"/>
      <c r="F22" s="444" t="s">
        <v>428</v>
      </c>
      <c r="G22" s="445" t="s">
        <v>19</v>
      </c>
      <c r="H22" s="425">
        <v>0</v>
      </c>
      <c r="I22" s="425">
        <v>0</v>
      </c>
      <c r="J22" s="425">
        <v>0</v>
      </c>
      <c r="K22" s="425">
        <v>0</v>
      </c>
      <c r="L22" s="434"/>
    </row>
    <row r="23" spans="1:12" x14ac:dyDescent="0.25">
      <c r="B23" s="446"/>
      <c r="C23" s="447"/>
      <c r="D23" s="447"/>
      <c r="E23" s="447"/>
      <c r="F23" s="447"/>
      <c r="G23" s="447"/>
      <c r="H23" s="447"/>
      <c r="I23" s="447"/>
      <c r="J23" s="447"/>
      <c r="K23" s="447"/>
      <c r="L23" s="434"/>
    </row>
    <row r="24" spans="1:12" x14ac:dyDescent="0.25">
      <c r="L24" s="402"/>
    </row>
    <row r="25" spans="1:12" x14ac:dyDescent="0.25">
      <c r="L25" s="402"/>
    </row>
    <row r="26" spans="1:12" x14ac:dyDescent="0.25">
      <c r="A26" s="448" t="s">
        <v>9</v>
      </c>
      <c r="B26" s="449"/>
      <c r="C26" s="449"/>
      <c r="D26" s="450"/>
      <c r="E26" s="450"/>
      <c r="F26" s="451" t="s">
        <v>26</v>
      </c>
      <c r="G26" s="452" t="s">
        <v>27</v>
      </c>
      <c r="H26" s="453"/>
      <c r="I26" s="451" t="s">
        <v>28</v>
      </c>
      <c r="J26" s="451" t="s">
        <v>29</v>
      </c>
      <c r="K26" s="451" t="s">
        <v>30</v>
      </c>
      <c r="L26" s="402"/>
    </row>
    <row r="27" spans="1:12" x14ac:dyDescent="0.25">
      <c r="A27" s="454" t="s">
        <v>31</v>
      </c>
      <c r="B27" s="455" t="s">
        <v>32</v>
      </c>
      <c r="C27" s="456" t="s">
        <v>33</v>
      </c>
      <c r="D27" s="457" t="s">
        <v>34</v>
      </c>
      <c r="E27" s="458"/>
      <c r="F27" s="459" t="s">
        <v>35</v>
      </c>
      <c r="G27" s="460" t="s">
        <v>36</v>
      </c>
      <c r="H27" s="461"/>
      <c r="I27" s="459" t="s">
        <v>37</v>
      </c>
      <c r="J27" s="459" t="s">
        <v>919</v>
      </c>
      <c r="K27" s="459" t="s">
        <v>920</v>
      </c>
      <c r="L27" s="402"/>
    </row>
    <row r="28" spans="1:12" x14ac:dyDescent="0.25">
      <c r="A28" s="462"/>
      <c r="B28" s="463"/>
      <c r="C28" s="463"/>
      <c r="D28" s="464"/>
      <c r="E28" s="465"/>
      <c r="L28" s="402"/>
    </row>
    <row r="29" spans="1:12" x14ac:dyDescent="0.25">
      <c r="A29" s="412">
        <v>1</v>
      </c>
      <c r="B29" s="435">
        <v>1</v>
      </c>
      <c r="C29" s="466"/>
      <c r="D29" s="467"/>
      <c r="E29" s="468" t="s">
        <v>430</v>
      </c>
      <c r="F29" s="469" t="s">
        <v>431</v>
      </c>
      <c r="G29" s="469" t="s">
        <v>431</v>
      </c>
      <c r="H29" s="471" t="s">
        <v>19</v>
      </c>
      <c r="I29" s="472" t="s">
        <v>42</v>
      </c>
      <c r="J29" s="473">
        <v>400</v>
      </c>
      <c r="K29" s="473"/>
      <c r="L29" s="402"/>
    </row>
    <row r="30" spans="1:12" x14ac:dyDescent="0.25">
      <c r="A30" s="412"/>
      <c r="B30" s="435"/>
      <c r="C30" s="466"/>
      <c r="D30" s="467"/>
      <c r="E30" s="468"/>
      <c r="F30" s="469" t="s">
        <v>971</v>
      </c>
      <c r="G30" s="469" t="s">
        <v>971</v>
      </c>
      <c r="H30" s="471"/>
      <c r="I30" s="472"/>
      <c r="J30" s="473"/>
      <c r="K30" s="473">
        <v>3276</v>
      </c>
      <c r="L30" s="402"/>
    </row>
    <row r="31" spans="1:12" x14ac:dyDescent="0.25">
      <c r="A31" s="412"/>
      <c r="B31" s="435"/>
      <c r="C31" s="466"/>
      <c r="D31" s="467"/>
      <c r="E31" s="468"/>
      <c r="F31" s="469" t="s">
        <v>970</v>
      </c>
      <c r="G31" s="469" t="s">
        <v>970</v>
      </c>
      <c r="H31" s="471"/>
      <c r="I31" s="472"/>
      <c r="J31" s="473"/>
      <c r="K31" s="473">
        <v>12950</v>
      </c>
      <c r="L31" s="402"/>
    </row>
    <row r="32" spans="1:12" x14ac:dyDescent="0.25">
      <c r="A32" s="412"/>
      <c r="B32" s="435"/>
      <c r="C32" s="466"/>
      <c r="D32" s="467"/>
      <c r="E32" s="468"/>
      <c r="F32" s="469" t="s">
        <v>972</v>
      </c>
      <c r="G32" s="469" t="s">
        <v>972</v>
      </c>
      <c r="H32" s="471"/>
      <c r="I32" s="472"/>
      <c r="J32" s="473"/>
      <c r="K32" s="473">
        <v>37310</v>
      </c>
    </row>
    <row r="35" spans="1:29" ht="10.5" customHeight="1" x14ac:dyDescent="0.25">
      <c r="A35" s="474"/>
      <c r="B35" s="393"/>
      <c r="C35" s="393"/>
      <c r="D35" s="393"/>
      <c r="E35" s="393"/>
      <c r="F35" s="393"/>
      <c r="G35" s="393"/>
      <c r="H35" s="393"/>
      <c r="I35" s="393"/>
      <c r="J35" s="393"/>
      <c r="K35" s="393"/>
      <c r="L35" s="393"/>
      <c r="M35" s="393"/>
      <c r="N35" s="393"/>
      <c r="O35" s="393"/>
      <c r="P35" s="475"/>
      <c r="Q35" s="475"/>
      <c r="R35" s="475"/>
      <c r="S35" s="476"/>
      <c r="T35" s="476"/>
      <c r="U35" s="476"/>
      <c r="V35" s="476"/>
      <c r="W35" s="475"/>
      <c r="X35" s="68"/>
      <c r="Y35" s="68"/>
      <c r="Z35" s="477"/>
      <c r="AA35" s="478"/>
      <c r="AB35" s="68"/>
      <c r="AC35" s="68"/>
    </row>
    <row r="36" spans="1:29" ht="15" customHeight="1" x14ac:dyDescent="0.25">
      <c r="A36" s="474"/>
      <c r="B36" s="463"/>
      <c r="C36" s="463"/>
      <c r="D36" s="479"/>
      <c r="E36" s="480"/>
      <c r="F36" s="393"/>
      <c r="G36" s="393"/>
      <c r="H36" s="393"/>
      <c r="I36" s="393"/>
      <c r="J36" s="393"/>
      <c r="K36" s="393"/>
      <c r="L36" s="393"/>
      <c r="M36" s="393"/>
      <c r="N36" s="393"/>
      <c r="O36" s="393"/>
      <c r="P36" s="68"/>
      <c r="Q36" s="68"/>
      <c r="R36" s="68"/>
      <c r="S36" s="481"/>
      <c r="T36" s="481"/>
      <c r="U36" s="481"/>
      <c r="V36" s="481"/>
      <c r="W36" s="68"/>
      <c r="X36" s="68"/>
      <c r="Y36" s="68"/>
      <c r="Z36" s="68"/>
      <c r="AA36" s="68"/>
      <c r="AB36" s="68"/>
      <c r="AC36" s="68"/>
    </row>
    <row r="37" spans="1:29" ht="21" customHeight="1" x14ac:dyDescent="0.25">
      <c r="A37" s="474"/>
      <c r="B37" s="463"/>
      <c r="C37" s="463"/>
      <c r="D37" s="479"/>
      <c r="E37" s="480"/>
      <c r="F37" s="393"/>
      <c r="G37" s="393"/>
      <c r="H37" s="393"/>
      <c r="I37" s="393"/>
      <c r="J37" s="393"/>
      <c r="K37" s="393"/>
      <c r="L37" s="393"/>
      <c r="M37" s="393"/>
      <c r="N37" s="393"/>
      <c r="O37" s="393"/>
      <c r="P37" s="475"/>
      <c r="Q37" s="475"/>
      <c r="R37" s="999" t="s">
        <v>48</v>
      </c>
      <c r="S37" s="1000"/>
      <c r="T37" s="1000"/>
      <c r="U37" s="1000"/>
      <c r="V37" s="1000"/>
      <c r="W37" s="1000"/>
      <c r="X37" s="1000"/>
      <c r="Y37" s="1000"/>
      <c r="Z37" s="1000"/>
      <c r="AA37" s="1001"/>
      <c r="AB37" s="68"/>
      <c r="AC37" s="68"/>
    </row>
    <row r="38" spans="1:29" ht="15" customHeight="1" x14ac:dyDescent="0.25">
      <c r="A38" s="474"/>
      <c r="B38" s="463"/>
      <c r="C38" s="463"/>
      <c r="D38" s="479"/>
      <c r="E38" s="480"/>
      <c r="F38" s="393"/>
      <c r="G38" s="393"/>
      <c r="H38" s="393"/>
      <c r="I38" s="393"/>
      <c r="J38" s="393"/>
      <c r="K38" s="393"/>
      <c r="L38" s="393"/>
      <c r="M38" s="393"/>
      <c r="N38" s="393"/>
      <c r="O38" s="393"/>
      <c r="P38" s="475"/>
      <c r="Q38" s="475"/>
      <c r="R38" s="68"/>
      <c r="S38" s="481"/>
      <c r="T38" s="481"/>
      <c r="U38" s="481"/>
      <c r="V38" s="481"/>
      <c r="W38" s="68"/>
      <c r="X38" s="68"/>
      <c r="Y38" s="68"/>
      <c r="Z38" s="68"/>
      <c r="AA38" s="68"/>
      <c r="AB38" s="68"/>
      <c r="AC38" s="68"/>
    </row>
    <row r="39" spans="1:29" ht="15" customHeight="1" x14ac:dyDescent="0.25">
      <c r="A39" s="474"/>
      <c r="B39" s="463"/>
      <c r="C39" s="463"/>
      <c r="D39" s="479"/>
      <c r="E39" s="480"/>
      <c r="F39" s="393"/>
      <c r="G39" s="393"/>
      <c r="H39" s="393"/>
      <c r="I39" s="393"/>
      <c r="J39" s="393"/>
      <c r="K39" s="393"/>
      <c r="L39" s="393"/>
      <c r="M39" s="393"/>
      <c r="N39" s="393"/>
      <c r="O39" s="393"/>
      <c r="P39" s="475"/>
      <c r="Q39" s="475"/>
      <c r="R39" s="482" t="s">
        <v>49</v>
      </c>
      <c r="S39" s="483">
        <v>8130</v>
      </c>
      <c r="T39" s="1002" t="s">
        <v>425</v>
      </c>
      <c r="U39" s="1003"/>
      <c r="V39" s="1003"/>
      <c r="W39" s="1003"/>
      <c r="X39" s="1003"/>
      <c r="Y39" s="1003"/>
      <c r="Z39" s="1003"/>
      <c r="AA39" s="1004"/>
      <c r="AB39" s="68"/>
      <c r="AC39" s="68"/>
    </row>
    <row r="40" spans="1:29" ht="15.75" customHeight="1" x14ac:dyDescent="0.25">
      <c r="A40" s="474"/>
      <c r="B40" s="463"/>
      <c r="C40" s="463"/>
      <c r="D40" s="479"/>
      <c r="E40" s="480"/>
      <c r="F40" s="393"/>
      <c r="G40" s="393"/>
      <c r="H40" s="393"/>
      <c r="I40" s="393"/>
      <c r="J40" s="393"/>
      <c r="K40" s="393"/>
      <c r="L40" s="393"/>
      <c r="M40" s="393"/>
      <c r="N40" s="393"/>
      <c r="O40" s="393"/>
      <c r="P40" s="68"/>
      <c r="Q40" s="68"/>
      <c r="R40" s="68"/>
      <c r="S40" s="68"/>
      <c r="T40" s="68"/>
      <c r="U40" s="68"/>
      <c r="V40" s="68"/>
      <c r="W40" s="68"/>
      <c r="X40" s="68"/>
      <c r="Y40" s="68"/>
      <c r="Z40" s="68"/>
      <c r="AA40" s="68"/>
      <c r="AB40" s="68"/>
      <c r="AC40" s="68"/>
    </row>
    <row r="41" spans="1:29" ht="15" customHeight="1" x14ac:dyDescent="0.25">
      <c r="A41" s="474"/>
      <c r="B41" s="463"/>
      <c r="C41" s="463"/>
      <c r="D41" s="479"/>
      <c r="E41" s="480"/>
      <c r="F41" s="393"/>
      <c r="G41" s="393"/>
      <c r="H41" s="393"/>
      <c r="I41" s="393"/>
      <c r="J41" s="393"/>
      <c r="K41" s="393"/>
      <c r="L41" s="393"/>
      <c r="M41" s="393"/>
      <c r="N41" s="393"/>
      <c r="O41" s="393"/>
      <c r="P41" s="68"/>
      <c r="Q41" s="1024" t="s">
        <v>50</v>
      </c>
      <c r="R41" s="1026" t="s">
        <v>51</v>
      </c>
      <c r="S41" s="1026" t="s">
        <v>52</v>
      </c>
      <c r="T41" s="1026" t="s">
        <v>53</v>
      </c>
      <c r="U41" s="1026" t="s">
        <v>54</v>
      </c>
      <c r="V41" s="1026" t="s">
        <v>55</v>
      </c>
      <c r="W41" s="484">
        <v>2021</v>
      </c>
      <c r="X41" s="484">
        <v>2022</v>
      </c>
      <c r="Y41" s="485">
        <v>2023</v>
      </c>
      <c r="Z41" s="486">
        <v>2024</v>
      </c>
      <c r="AA41" s="486">
        <v>2025</v>
      </c>
      <c r="AB41" s="487">
        <v>2026</v>
      </c>
      <c r="AC41" s="68"/>
    </row>
    <row r="42" spans="1:29" ht="15.75" customHeight="1" x14ac:dyDescent="0.25">
      <c r="A42" s="474"/>
      <c r="B42" s="463"/>
      <c r="C42" s="463"/>
      <c r="D42" s="479"/>
      <c r="E42" s="480"/>
      <c r="F42" s="393"/>
      <c r="G42" s="393"/>
      <c r="H42" s="393"/>
      <c r="I42" s="393"/>
      <c r="J42" s="393"/>
      <c r="K42" s="393"/>
      <c r="L42" s="393"/>
      <c r="M42" s="393"/>
      <c r="N42" s="393"/>
      <c r="O42" s="393"/>
      <c r="P42" s="68"/>
      <c r="Q42" s="1025"/>
      <c r="R42" s="1027"/>
      <c r="S42" s="1027"/>
      <c r="T42" s="1027"/>
      <c r="U42" s="1027"/>
      <c r="V42" s="1027"/>
      <c r="W42" s="488" t="s">
        <v>2</v>
      </c>
      <c r="X42" s="488" t="s">
        <v>2</v>
      </c>
      <c r="Y42" s="489" t="s">
        <v>56</v>
      </c>
      <c r="Z42" s="490" t="s">
        <v>57</v>
      </c>
      <c r="AA42" s="490" t="s">
        <v>57</v>
      </c>
      <c r="AB42" s="491" t="s">
        <v>57</v>
      </c>
      <c r="AC42" s="68"/>
    </row>
    <row r="43" spans="1:29" ht="15" customHeight="1" x14ac:dyDescent="0.25">
      <c r="A43" s="474"/>
      <c r="B43" s="463"/>
      <c r="C43" s="463"/>
      <c r="D43" s="479"/>
      <c r="E43" s="480"/>
      <c r="F43" s="393"/>
      <c r="G43" s="393"/>
      <c r="H43" s="393"/>
      <c r="I43" s="393"/>
      <c r="J43" s="393"/>
      <c r="K43" s="393"/>
      <c r="L43" s="393"/>
      <c r="M43" s="393"/>
      <c r="N43" s="393"/>
      <c r="O43" s="393"/>
      <c r="P43" s="68"/>
      <c r="Q43" s="492" t="s">
        <v>432</v>
      </c>
      <c r="R43" s="493" t="s">
        <v>433</v>
      </c>
      <c r="S43" s="494" t="s">
        <v>19</v>
      </c>
      <c r="T43" s="495" t="s">
        <v>19</v>
      </c>
      <c r="U43" s="495"/>
      <c r="V43" s="495"/>
      <c r="W43" s="495"/>
      <c r="X43" s="494"/>
      <c r="Y43" s="494"/>
      <c r="Z43" s="494">
        <v>1416</v>
      </c>
      <c r="AA43" s="494">
        <v>63293</v>
      </c>
      <c r="AB43" s="496">
        <v>63293</v>
      </c>
      <c r="AC43" s="68"/>
    </row>
    <row r="44" spans="1:29" ht="15" customHeight="1" x14ac:dyDescent="0.25">
      <c r="P44" s="68"/>
      <c r="Q44" s="68"/>
      <c r="R44" s="68"/>
      <c r="S44" s="68"/>
      <c r="T44" s="68"/>
      <c r="U44" s="68"/>
      <c r="V44" s="68"/>
      <c r="W44" s="68"/>
      <c r="X44" s="68"/>
      <c r="Y44" s="68"/>
      <c r="Z44" s="68"/>
      <c r="AA44" s="68"/>
      <c r="AB44" s="68"/>
      <c r="AC44" s="68"/>
    </row>
    <row r="47" spans="1:29" ht="15" customHeight="1" x14ac:dyDescent="0.25">
      <c r="A47" s="474"/>
      <c r="B47" s="393"/>
      <c r="C47" s="393"/>
      <c r="D47" s="393"/>
      <c r="E47" s="393"/>
      <c r="F47" s="393"/>
      <c r="G47" s="393"/>
      <c r="H47" s="393"/>
      <c r="I47" s="393"/>
      <c r="J47" s="393"/>
      <c r="K47" s="393"/>
      <c r="L47" s="393"/>
      <c r="M47" s="393"/>
      <c r="N47" s="393"/>
      <c r="O47" s="393"/>
      <c r="P47" s="393"/>
      <c r="Q47" s="68"/>
      <c r="R47" s="68"/>
      <c r="S47" s="68"/>
      <c r="T47" s="68"/>
      <c r="U47" s="68"/>
      <c r="V47" s="68"/>
      <c r="W47" s="68"/>
      <c r="X47" s="68"/>
      <c r="Y47" s="68"/>
      <c r="Z47" s="393"/>
      <c r="AA47" s="393"/>
      <c r="AB47" s="393"/>
      <c r="AC47" s="393"/>
    </row>
    <row r="48" spans="1:29" ht="21" customHeight="1" x14ac:dyDescent="0.25">
      <c r="A48" s="474"/>
      <c r="B48" s="463"/>
      <c r="C48" s="463"/>
      <c r="D48" s="479"/>
      <c r="E48" s="480"/>
      <c r="F48" s="393"/>
      <c r="G48" s="393"/>
      <c r="H48" s="393"/>
      <c r="I48" s="393"/>
      <c r="J48" s="393"/>
      <c r="K48" s="393"/>
      <c r="L48" s="393"/>
      <c r="M48" s="393"/>
      <c r="N48" s="393"/>
      <c r="O48" s="393"/>
      <c r="P48" s="393"/>
      <c r="Q48" s="68"/>
      <c r="R48" s="999" t="s">
        <v>60</v>
      </c>
      <c r="S48" s="1000"/>
      <c r="T48" s="1000"/>
      <c r="U48" s="1000"/>
      <c r="V48" s="1000"/>
      <c r="W48" s="1000"/>
      <c r="X48" s="1001"/>
      <c r="Y48" s="68"/>
      <c r="Z48" s="393"/>
      <c r="AA48" s="393"/>
      <c r="AB48" s="393"/>
      <c r="AC48" s="393"/>
    </row>
    <row r="49" spans="1:29" ht="15.75" customHeight="1" x14ac:dyDescent="0.25">
      <c r="A49" s="474"/>
      <c r="B49" s="463"/>
      <c r="C49" s="463"/>
      <c r="D49" s="479"/>
      <c r="E49" s="480"/>
      <c r="F49" s="393"/>
      <c r="G49" s="393"/>
      <c r="H49" s="393"/>
      <c r="I49" s="393"/>
      <c r="J49" s="393"/>
      <c r="K49" s="393"/>
      <c r="L49" s="393"/>
      <c r="M49" s="393"/>
      <c r="N49" s="393"/>
      <c r="O49" s="393"/>
      <c r="P49" s="393"/>
      <c r="Q49" s="68"/>
      <c r="R49" s="68"/>
      <c r="S49" s="68"/>
      <c r="T49" s="68"/>
      <c r="U49" s="68"/>
      <c r="V49" s="68"/>
      <c r="W49" s="68"/>
      <c r="X49" s="68"/>
      <c r="Y49" s="68"/>
      <c r="Z49" s="393"/>
      <c r="AA49" s="393"/>
      <c r="AB49" s="393"/>
      <c r="AC49" s="393"/>
    </row>
    <row r="50" spans="1:29" ht="36" customHeight="1" x14ac:dyDescent="0.25">
      <c r="A50" s="474"/>
      <c r="B50" s="463"/>
      <c r="C50" s="463"/>
      <c r="D50" s="479"/>
      <c r="E50" s="480"/>
      <c r="F50" s="393"/>
      <c r="G50" s="393"/>
      <c r="H50" s="393"/>
      <c r="I50" s="393"/>
      <c r="J50" s="393"/>
      <c r="K50" s="393"/>
      <c r="L50" s="393"/>
      <c r="M50" s="393"/>
      <c r="N50" s="393"/>
      <c r="O50" s="393"/>
      <c r="P50" s="393"/>
      <c r="Q50" s="68"/>
      <c r="R50" s="497"/>
      <c r="S50" s="498" t="s">
        <v>61</v>
      </c>
      <c r="T50" s="64">
        <v>2022</v>
      </c>
      <c r="U50" s="64">
        <v>2023</v>
      </c>
      <c r="V50" s="64">
        <v>2024</v>
      </c>
      <c r="W50" s="64">
        <v>2025</v>
      </c>
      <c r="X50" s="65">
        <v>2026</v>
      </c>
      <c r="Y50" s="68"/>
      <c r="Z50" s="393"/>
      <c r="AA50" s="393"/>
      <c r="AB50" s="393"/>
      <c r="AC50" s="393"/>
    </row>
    <row r="51" spans="1:29" ht="15" customHeight="1" x14ac:dyDescent="0.25">
      <c r="A51" s="474"/>
      <c r="B51" s="463"/>
      <c r="C51" s="463"/>
      <c r="D51" s="479"/>
      <c r="E51" s="480"/>
      <c r="F51" s="393"/>
      <c r="G51" s="393"/>
      <c r="H51" s="393"/>
      <c r="I51" s="393"/>
      <c r="J51" s="393"/>
      <c r="K51" s="393"/>
      <c r="L51" s="393"/>
      <c r="M51" s="393"/>
      <c r="N51" s="393"/>
      <c r="O51" s="393"/>
      <c r="P51" s="393"/>
      <c r="Q51" s="68"/>
      <c r="R51" s="499"/>
      <c r="S51" s="500"/>
      <c r="T51" s="500"/>
      <c r="U51" s="500"/>
      <c r="V51" s="500"/>
      <c r="W51" s="500"/>
      <c r="X51" s="501"/>
      <c r="Y51" s="68"/>
      <c r="Z51" s="393"/>
      <c r="AA51" s="393"/>
      <c r="AB51" s="393"/>
      <c r="AC51" s="393"/>
    </row>
    <row r="52" spans="1:29" ht="15" customHeight="1" x14ac:dyDescent="0.25">
      <c r="A52" s="474"/>
      <c r="B52" s="463"/>
      <c r="C52" s="463"/>
      <c r="D52" s="479"/>
      <c r="E52" s="480"/>
      <c r="F52" s="393"/>
      <c r="G52" s="393"/>
      <c r="H52" s="393"/>
      <c r="I52" s="393"/>
      <c r="J52" s="393"/>
      <c r="K52" s="393"/>
      <c r="L52" s="393"/>
      <c r="M52" s="393"/>
      <c r="N52" s="393"/>
      <c r="O52" s="393"/>
      <c r="P52" s="393"/>
      <c r="Q52" s="68"/>
      <c r="R52" s="502" t="s">
        <v>434</v>
      </c>
      <c r="S52" s="503" t="s">
        <v>19</v>
      </c>
      <c r="T52" s="504">
        <v>2</v>
      </c>
      <c r="U52" s="504">
        <v>2</v>
      </c>
      <c r="V52" s="504">
        <v>2</v>
      </c>
      <c r="W52" s="505">
        <v>2</v>
      </c>
      <c r="X52" s="506">
        <v>2</v>
      </c>
      <c r="Y52" s="68"/>
      <c r="Z52" s="393"/>
      <c r="AA52" s="393"/>
      <c r="AB52" s="393"/>
      <c r="AC52" s="393"/>
    </row>
    <row r="53" spans="1:29" ht="15" customHeight="1" x14ac:dyDescent="0.25">
      <c r="Q53" s="68"/>
      <c r="R53" s="68"/>
      <c r="S53" s="68"/>
      <c r="T53" s="68"/>
      <c r="U53" s="68"/>
      <c r="V53" s="68"/>
      <c r="W53" s="68"/>
      <c r="X53" s="68"/>
      <c r="Y53" s="68"/>
    </row>
  </sheetData>
  <mergeCells count="15">
    <mergeCell ref="R48:X48"/>
    <mergeCell ref="Q41:Q42"/>
    <mergeCell ref="R41:R42"/>
    <mergeCell ref="S41:S42"/>
    <mergeCell ref="T41:T42"/>
    <mergeCell ref="U41:U42"/>
    <mergeCell ref="V41:V42"/>
    <mergeCell ref="A2:K2"/>
    <mergeCell ref="R37:AA37"/>
    <mergeCell ref="T39:AA39"/>
    <mergeCell ref="B4:C4"/>
    <mergeCell ref="D4:E4"/>
    <mergeCell ref="F4:K4"/>
    <mergeCell ref="A6:E6"/>
    <mergeCell ref="F6:K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'08130'!$B$4</f>
        <v>8130</v>
      </c>
      <c r="F5" s="523"/>
      <c r="G5" s="527" t="s">
        <v>82</v>
      </c>
      <c r="H5" s="528"/>
      <c r="I5" s="529"/>
      <c r="J5" s="530" t="str">
        <f>'08130'!$F$4</f>
        <v>Sport dhe argëtim</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430</v>
      </c>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431</v>
      </c>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435</v>
      </c>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2859</v>
      </c>
      <c r="E13" s="552">
        <v>2859</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478</v>
      </c>
      <c r="E14" s="552">
        <v>478</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8930</v>
      </c>
      <c r="E16" s="552">
        <v>8930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1416</v>
      </c>
      <c r="E23" s="552">
        <v>1416</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13683</v>
      </c>
      <c r="E25" s="569">
        <f>SUM(E13:E14,E16:E20,E22:E23)</f>
        <v>13683</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8130</v>
      </c>
      <c r="F31" s="523"/>
      <c r="G31" s="527" t="s">
        <v>82</v>
      </c>
      <c r="H31" s="528"/>
      <c r="I31" s="529"/>
      <c r="J31" s="530" t="str">
        <f>$J$5</f>
        <v>Sport dhe argëtim</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430</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431</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435</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2859</v>
      </c>
      <c r="E39" s="552">
        <v>2859</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478</v>
      </c>
      <c r="E40" s="552">
        <v>478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12930</v>
      </c>
      <c r="E42" s="552">
        <v>12930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63294</v>
      </c>
      <c r="E49" s="552">
        <v>63294</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79561</v>
      </c>
      <c r="E51" s="569">
        <f>SUM(E39:E40,E42:E46,E48:E49)</f>
        <v>79561</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8130</v>
      </c>
      <c r="F57" s="523"/>
      <c r="G57" s="527" t="s">
        <v>82</v>
      </c>
      <c r="H57" s="528"/>
      <c r="I57" s="529"/>
      <c r="J57" s="530" t="str">
        <f>$J$31</f>
        <v>Sport dhe argëtim</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430</v>
      </c>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431</v>
      </c>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435</v>
      </c>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2859</v>
      </c>
      <c r="E65" s="552">
        <v>2859</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478</v>
      </c>
      <c r="E66" s="552">
        <v>478</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12930</v>
      </c>
      <c r="E68" s="552">
        <v>12930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v>63294</v>
      </c>
      <c r="E75" s="552">
        <v>63294</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79561</v>
      </c>
      <c r="E77" s="569">
        <f>SUM(E65:E66,E68:E72,E74:E75)</f>
        <v>79561</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3"/>
  <sheetViews>
    <sheetView showGridLines="0" zoomScale="55" zoomScaleNormal="55" workbookViewId="0">
      <selection activeCell="H37" sqref="H37"/>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8220</v>
      </c>
      <c r="C4" s="1006"/>
      <c r="D4" s="1007" t="s">
        <v>10</v>
      </c>
      <c r="E4" s="1008"/>
      <c r="F4" s="1009" t="s">
        <v>436</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437</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30" x14ac:dyDescent="0.3">
      <c r="A10" s="405"/>
      <c r="B10" s="403"/>
      <c r="C10" s="403"/>
      <c r="D10" s="406"/>
      <c r="E10" s="407"/>
      <c r="F10" s="408" t="s">
        <v>438</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439</v>
      </c>
      <c r="G13" s="424" t="s">
        <v>19</v>
      </c>
      <c r="H13" s="425">
        <v>0</v>
      </c>
      <c r="I13" s="425">
        <v>0</v>
      </c>
      <c r="J13" s="425">
        <v>0</v>
      </c>
      <c r="K13" s="426">
        <v>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ht="30" x14ac:dyDescent="0.25">
      <c r="A19" s="431">
        <v>1</v>
      </c>
      <c r="B19" s="435" t="str">
        <f>A19&amp;"."&amp;A20</f>
        <v>1.1</v>
      </c>
      <c r="C19" s="436"/>
      <c r="D19" s="436"/>
      <c r="E19" s="436"/>
      <c r="F19" s="437" t="s">
        <v>440</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439</v>
      </c>
      <c r="G22" s="445" t="s">
        <v>19</v>
      </c>
      <c r="H22" s="425">
        <v>0</v>
      </c>
      <c r="I22" s="425">
        <v>0</v>
      </c>
      <c r="J22" s="425">
        <v>0</v>
      </c>
      <c r="K22" s="425">
        <v>0</v>
      </c>
      <c r="L22" s="434"/>
    </row>
    <row r="23" spans="1:12" x14ac:dyDescent="0.25">
      <c r="B23" s="446"/>
      <c r="C23" s="447"/>
      <c r="D23" s="447"/>
      <c r="E23" s="447"/>
      <c r="F23" s="447"/>
      <c r="G23" s="447"/>
      <c r="H23" s="447"/>
      <c r="I23" s="447"/>
      <c r="J23" s="447"/>
      <c r="K23" s="447"/>
      <c r="L23" s="434"/>
    </row>
    <row r="24" spans="1:12" x14ac:dyDescent="0.25">
      <c r="L24" s="402"/>
    </row>
    <row r="25" spans="1:12" x14ac:dyDescent="0.25">
      <c r="L25" s="402"/>
    </row>
    <row r="26" spans="1:12" x14ac:dyDescent="0.25">
      <c r="A26" s="448" t="s">
        <v>9</v>
      </c>
      <c r="B26" s="449"/>
      <c r="C26" s="449"/>
      <c r="D26" s="450"/>
      <c r="E26" s="450"/>
      <c r="F26" s="451" t="s">
        <v>26</v>
      </c>
      <c r="G26" s="452" t="s">
        <v>27</v>
      </c>
      <c r="H26" s="453"/>
      <c r="I26" s="451" t="s">
        <v>28</v>
      </c>
      <c r="J26" s="451" t="s">
        <v>29</v>
      </c>
      <c r="K26" s="451" t="s">
        <v>30</v>
      </c>
      <c r="L26" s="402"/>
    </row>
    <row r="27" spans="1:12" x14ac:dyDescent="0.25">
      <c r="A27" s="454" t="s">
        <v>31</v>
      </c>
      <c r="B27" s="455" t="s">
        <v>32</v>
      </c>
      <c r="C27" s="456" t="s">
        <v>33</v>
      </c>
      <c r="D27" s="457" t="s">
        <v>34</v>
      </c>
      <c r="E27" s="458"/>
      <c r="F27" s="459" t="s">
        <v>35</v>
      </c>
      <c r="G27" s="460" t="s">
        <v>36</v>
      </c>
      <c r="H27" s="461"/>
      <c r="I27" s="459" t="s">
        <v>37</v>
      </c>
      <c r="J27" s="459" t="s">
        <v>919</v>
      </c>
      <c r="K27" s="459" t="s">
        <v>920</v>
      </c>
      <c r="L27" s="402"/>
    </row>
    <row r="28" spans="1:12" x14ac:dyDescent="0.25">
      <c r="A28" s="462"/>
      <c r="B28" s="463"/>
      <c r="C28" s="463"/>
      <c r="D28" s="464"/>
      <c r="E28" s="465"/>
      <c r="L28" s="402"/>
    </row>
    <row r="29" spans="1:12" x14ac:dyDescent="0.25">
      <c r="A29" s="412">
        <v>1</v>
      </c>
      <c r="B29" s="435">
        <v>1</v>
      </c>
      <c r="C29" s="466"/>
      <c r="D29" s="467"/>
      <c r="E29" s="468" t="s">
        <v>256</v>
      </c>
      <c r="F29" s="469" t="s">
        <v>441</v>
      </c>
      <c r="G29" s="470" t="s">
        <v>19</v>
      </c>
      <c r="H29" s="471" t="s">
        <v>19</v>
      </c>
      <c r="I29" s="472" t="s">
        <v>42</v>
      </c>
      <c r="J29" s="473">
        <v>5</v>
      </c>
      <c r="K29" s="473"/>
      <c r="L29" s="402"/>
    </row>
    <row r="30" spans="1:12" x14ac:dyDescent="0.25">
      <c r="A30" s="412">
        <v>1</v>
      </c>
      <c r="B30" s="435">
        <v>1</v>
      </c>
      <c r="C30" s="466"/>
      <c r="D30" s="467"/>
      <c r="E30" s="468"/>
      <c r="F30" s="469" t="s">
        <v>970</v>
      </c>
      <c r="G30" s="470" t="s">
        <v>19</v>
      </c>
      <c r="H30" s="471" t="s">
        <v>19</v>
      </c>
      <c r="I30" s="472"/>
      <c r="J30" s="473"/>
      <c r="K30" s="473">
        <v>3960</v>
      </c>
      <c r="L30" s="402"/>
    </row>
    <row r="31" spans="1:12" x14ac:dyDescent="0.25">
      <c r="L31" s="402"/>
    </row>
    <row r="35" spans="1:29" ht="10.5" customHeight="1" x14ac:dyDescent="0.25">
      <c r="A35" s="474"/>
      <c r="B35" s="393"/>
      <c r="C35" s="393"/>
      <c r="D35" s="393"/>
      <c r="E35" s="393"/>
      <c r="F35" s="393"/>
      <c r="G35" s="393"/>
      <c r="H35" s="393"/>
      <c r="I35" s="393"/>
      <c r="J35" s="393"/>
      <c r="K35" s="393"/>
      <c r="L35" s="393"/>
      <c r="M35" s="393"/>
      <c r="N35" s="393"/>
      <c r="O35" s="393"/>
      <c r="P35" s="475"/>
      <c r="Q35" s="475"/>
      <c r="R35" s="475"/>
      <c r="S35" s="476"/>
      <c r="T35" s="476"/>
      <c r="U35" s="476"/>
      <c r="V35" s="476"/>
      <c r="W35" s="475"/>
      <c r="X35" s="68"/>
      <c r="Y35" s="68"/>
      <c r="Z35" s="477"/>
      <c r="AA35" s="478"/>
      <c r="AB35" s="68"/>
      <c r="AC35" s="68"/>
    </row>
    <row r="36" spans="1:29" ht="15" customHeight="1" x14ac:dyDescent="0.25">
      <c r="A36" s="474"/>
      <c r="B36" s="463"/>
      <c r="C36" s="463"/>
      <c r="D36" s="479"/>
      <c r="E36" s="480"/>
      <c r="F36" s="393"/>
      <c r="G36" s="393"/>
      <c r="H36" s="393"/>
      <c r="I36" s="393"/>
      <c r="J36" s="393"/>
      <c r="K36" s="393"/>
      <c r="L36" s="393"/>
      <c r="M36" s="393"/>
      <c r="N36" s="393"/>
      <c r="O36" s="393"/>
      <c r="P36" s="68"/>
      <c r="Q36" s="68"/>
      <c r="R36" s="68"/>
      <c r="S36" s="481"/>
      <c r="T36" s="481"/>
      <c r="U36" s="481"/>
      <c r="V36" s="481"/>
      <c r="W36" s="68"/>
      <c r="X36" s="68"/>
      <c r="Y36" s="68"/>
      <c r="Z36" s="68"/>
      <c r="AA36" s="68"/>
      <c r="AB36" s="68"/>
      <c r="AC36" s="68"/>
    </row>
    <row r="37" spans="1:29" ht="21" customHeight="1" x14ac:dyDescent="0.25">
      <c r="A37" s="474"/>
      <c r="B37" s="463"/>
      <c r="C37" s="463"/>
      <c r="D37" s="479"/>
      <c r="E37" s="480"/>
      <c r="F37" s="393"/>
      <c r="G37" s="393"/>
      <c r="H37" s="393"/>
      <c r="I37" s="393"/>
      <c r="J37" s="393"/>
      <c r="K37" s="393"/>
      <c r="L37" s="393"/>
      <c r="M37" s="393"/>
      <c r="N37" s="393"/>
      <c r="O37" s="393"/>
      <c r="P37" s="475"/>
      <c r="Q37" s="475"/>
      <c r="R37" s="999" t="s">
        <v>48</v>
      </c>
      <c r="S37" s="1000"/>
      <c r="T37" s="1000"/>
      <c r="U37" s="1000"/>
      <c r="V37" s="1000"/>
      <c r="W37" s="1000"/>
      <c r="X37" s="1000"/>
      <c r="Y37" s="1000"/>
      <c r="Z37" s="1000"/>
      <c r="AA37" s="1001"/>
      <c r="AB37" s="68"/>
      <c r="AC37" s="68"/>
    </row>
    <row r="38" spans="1:29" ht="15" customHeight="1" x14ac:dyDescent="0.25">
      <c r="A38" s="474"/>
      <c r="B38" s="463"/>
      <c r="C38" s="463"/>
      <c r="D38" s="479"/>
      <c r="E38" s="480"/>
      <c r="F38" s="393"/>
      <c r="G38" s="393"/>
      <c r="H38" s="393"/>
      <c r="I38" s="393"/>
      <c r="J38" s="393"/>
      <c r="K38" s="393"/>
      <c r="L38" s="393"/>
      <c r="M38" s="393"/>
      <c r="N38" s="393"/>
      <c r="O38" s="393"/>
      <c r="P38" s="475"/>
      <c r="Q38" s="475"/>
      <c r="R38" s="68"/>
      <c r="S38" s="481"/>
      <c r="T38" s="481"/>
      <c r="U38" s="481"/>
      <c r="V38" s="481"/>
      <c r="W38" s="68"/>
      <c r="X38" s="68"/>
      <c r="Y38" s="68"/>
      <c r="Z38" s="68"/>
      <c r="AA38" s="68"/>
      <c r="AB38" s="68"/>
      <c r="AC38" s="68"/>
    </row>
    <row r="39" spans="1:29" ht="15" customHeight="1" x14ac:dyDescent="0.25">
      <c r="A39" s="474"/>
      <c r="B39" s="463"/>
      <c r="C39" s="463"/>
      <c r="D39" s="479"/>
      <c r="E39" s="480"/>
      <c r="F39" s="393"/>
      <c r="G39" s="393"/>
      <c r="H39" s="393"/>
      <c r="I39" s="393"/>
      <c r="J39" s="393"/>
      <c r="K39" s="393"/>
      <c r="L39" s="393"/>
      <c r="M39" s="393"/>
      <c r="N39" s="393"/>
      <c r="O39" s="393"/>
      <c r="P39" s="475"/>
      <c r="Q39" s="475"/>
      <c r="R39" s="482" t="s">
        <v>49</v>
      </c>
      <c r="S39" s="483">
        <v>8220</v>
      </c>
      <c r="T39" s="1002" t="s">
        <v>436</v>
      </c>
      <c r="U39" s="1003"/>
      <c r="V39" s="1003"/>
      <c r="W39" s="1003"/>
      <c r="X39" s="1003"/>
      <c r="Y39" s="1003"/>
      <c r="Z39" s="1003"/>
      <c r="AA39" s="1004"/>
      <c r="AB39" s="68"/>
      <c r="AC39" s="68"/>
    </row>
    <row r="40" spans="1:29" ht="15.75" customHeight="1" x14ac:dyDescent="0.25">
      <c r="A40" s="474"/>
      <c r="B40" s="463"/>
      <c r="C40" s="463"/>
      <c r="D40" s="479"/>
      <c r="E40" s="480"/>
      <c r="F40" s="393"/>
      <c r="G40" s="393"/>
      <c r="H40" s="393"/>
      <c r="I40" s="393"/>
      <c r="J40" s="393"/>
      <c r="K40" s="393"/>
      <c r="L40" s="393"/>
      <c r="M40" s="393"/>
      <c r="N40" s="393"/>
      <c r="O40" s="393"/>
      <c r="P40" s="68"/>
      <c r="Q40" s="68"/>
      <c r="R40" s="68"/>
      <c r="S40" s="68"/>
      <c r="T40" s="68"/>
      <c r="U40" s="68"/>
      <c r="V40" s="68"/>
      <c r="W40" s="68"/>
      <c r="X40" s="68"/>
      <c r="Y40" s="68"/>
      <c r="Z40" s="68"/>
      <c r="AA40" s="68"/>
      <c r="AB40" s="68"/>
      <c r="AC40" s="68"/>
    </row>
    <row r="41" spans="1:29" ht="15" customHeight="1" x14ac:dyDescent="0.25">
      <c r="A41" s="474"/>
      <c r="B41" s="463"/>
      <c r="C41" s="463"/>
      <c r="D41" s="479"/>
      <c r="E41" s="480"/>
      <c r="F41" s="393"/>
      <c r="G41" s="393"/>
      <c r="H41" s="393"/>
      <c r="I41" s="393"/>
      <c r="J41" s="393"/>
      <c r="K41" s="393"/>
      <c r="L41" s="393"/>
      <c r="M41" s="393"/>
      <c r="N41" s="393"/>
      <c r="O41" s="393"/>
      <c r="P41" s="68"/>
      <c r="Q41" s="1024" t="s">
        <v>50</v>
      </c>
      <c r="R41" s="1026" t="s">
        <v>51</v>
      </c>
      <c r="S41" s="1026" t="s">
        <v>52</v>
      </c>
      <c r="T41" s="1026" t="s">
        <v>53</v>
      </c>
      <c r="U41" s="1026" t="s">
        <v>54</v>
      </c>
      <c r="V41" s="1026" t="s">
        <v>55</v>
      </c>
      <c r="W41" s="484">
        <v>2021</v>
      </c>
      <c r="X41" s="484">
        <v>2022</v>
      </c>
      <c r="Y41" s="485">
        <v>2023</v>
      </c>
      <c r="Z41" s="486">
        <v>2024</v>
      </c>
      <c r="AA41" s="486">
        <v>2025</v>
      </c>
      <c r="AB41" s="487">
        <v>2026</v>
      </c>
      <c r="AC41" s="68"/>
    </row>
    <row r="42" spans="1:29" ht="15.75" customHeight="1" x14ac:dyDescent="0.25">
      <c r="A42" s="474"/>
      <c r="B42" s="463"/>
      <c r="C42" s="463"/>
      <c r="D42" s="479"/>
      <c r="E42" s="480"/>
      <c r="F42" s="393"/>
      <c r="G42" s="393"/>
      <c r="H42" s="393"/>
      <c r="I42" s="393"/>
      <c r="J42" s="393"/>
      <c r="K42" s="393"/>
      <c r="L42" s="393"/>
      <c r="M42" s="393"/>
      <c r="N42" s="393"/>
      <c r="O42" s="393"/>
      <c r="P42" s="68"/>
      <c r="Q42" s="1025"/>
      <c r="R42" s="1027"/>
      <c r="S42" s="1027"/>
      <c r="T42" s="1027"/>
      <c r="U42" s="1027"/>
      <c r="V42" s="1027"/>
      <c r="W42" s="488" t="s">
        <v>2</v>
      </c>
      <c r="X42" s="488" t="s">
        <v>2</v>
      </c>
      <c r="Y42" s="489" t="s">
        <v>56</v>
      </c>
      <c r="Z42" s="490" t="s">
        <v>57</v>
      </c>
      <c r="AA42" s="490" t="s">
        <v>57</v>
      </c>
      <c r="AB42" s="491" t="s">
        <v>57</v>
      </c>
      <c r="AC42" s="68"/>
    </row>
    <row r="43" spans="1:29" ht="15" customHeight="1" x14ac:dyDescent="0.25">
      <c r="A43" s="474"/>
      <c r="B43" s="463"/>
      <c r="C43" s="463"/>
      <c r="D43" s="479"/>
      <c r="E43" s="480"/>
      <c r="F43" s="393"/>
      <c r="G43" s="393"/>
      <c r="H43" s="393"/>
      <c r="I43" s="393"/>
      <c r="J43" s="393"/>
      <c r="K43" s="393"/>
      <c r="L43" s="393"/>
      <c r="M43" s="393"/>
      <c r="N43" s="393"/>
      <c r="O43" s="393"/>
      <c r="P43" s="68"/>
      <c r="Q43" s="492"/>
      <c r="R43" s="493"/>
      <c r="S43" s="494"/>
      <c r="T43" s="495"/>
      <c r="U43" s="495"/>
      <c r="V43" s="495"/>
      <c r="W43" s="495"/>
      <c r="X43" s="494"/>
      <c r="Y43" s="494"/>
      <c r="Z43" s="494"/>
      <c r="AA43" s="494"/>
      <c r="AB43" s="496"/>
      <c r="AC43" s="68"/>
    </row>
    <row r="44" spans="1:29" ht="15" customHeight="1" x14ac:dyDescent="0.25">
      <c r="P44" s="68"/>
      <c r="Q44" s="68"/>
      <c r="R44" s="68"/>
      <c r="S44" s="68"/>
      <c r="T44" s="68"/>
      <c r="U44" s="68"/>
      <c r="V44" s="68"/>
      <c r="W44" s="68"/>
      <c r="X44" s="68"/>
      <c r="Y44" s="68"/>
      <c r="Z44" s="68"/>
      <c r="AA44" s="68"/>
      <c r="AB44" s="68"/>
      <c r="AC44" s="68"/>
    </row>
    <row r="47" spans="1:29" ht="15" customHeight="1" x14ac:dyDescent="0.25">
      <c r="A47" s="474"/>
      <c r="B47" s="393"/>
      <c r="C47" s="393"/>
      <c r="D47" s="393"/>
      <c r="E47" s="393"/>
      <c r="F47" s="393"/>
      <c r="G47" s="393"/>
      <c r="H47" s="393"/>
      <c r="I47" s="393"/>
      <c r="J47" s="393"/>
      <c r="K47" s="393"/>
      <c r="L47" s="393"/>
      <c r="M47" s="393"/>
      <c r="N47" s="393"/>
      <c r="O47" s="393"/>
      <c r="P47" s="393"/>
      <c r="Q47" s="68"/>
      <c r="R47" s="68"/>
      <c r="S47" s="68"/>
      <c r="T47" s="68"/>
      <c r="U47" s="68"/>
      <c r="V47" s="68"/>
      <c r="W47" s="68"/>
      <c r="X47" s="68"/>
      <c r="Y47" s="68"/>
      <c r="Z47" s="393"/>
      <c r="AA47" s="393"/>
      <c r="AB47" s="393"/>
      <c r="AC47" s="393"/>
    </row>
    <row r="48" spans="1:29" ht="21" customHeight="1" x14ac:dyDescent="0.25">
      <c r="A48" s="474"/>
      <c r="B48" s="463"/>
      <c r="C48" s="463"/>
      <c r="D48" s="479"/>
      <c r="E48" s="480"/>
      <c r="F48" s="393"/>
      <c r="G48" s="393"/>
      <c r="H48" s="393"/>
      <c r="I48" s="393"/>
      <c r="J48" s="393"/>
      <c r="K48" s="393"/>
      <c r="L48" s="393"/>
      <c r="M48" s="393"/>
      <c r="N48" s="393"/>
      <c r="O48" s="393"/>
      <c r="P48" s="393"/>
      <c r="Q48" s="68"/>
      <c r="R48" s="999" t="s">
        <v>60</v>
      </c>
      <c r="S48" s="1000"/>
      <c r="T48" s="1000"/>
      <c r="U48" s="1000"/>
      <c r="V48" s="1000"/>
      <c r="W48" s="1000"/>
      <c r="X48" s="1001"/>
      <c r="Y48" s="68"/>
      <c r="Z48" s="393"/>
      <c r="AA48" s="393"/>
      <c r="AB48" s="393"/>
      <c r="AC48" s="393"/>
    </row>
    <row r="49" spans="1:29" ht="15.75" customHeight="1" x14ac:dyDescent="0.25">
      <c r="A49" s="474"/>
      <c r="B49" s="463"/>
      <c r="C49" s="463"/>
      <c r="D49" s="479"/>
      <c r="E49" s="480"/>
      <c r="F49" s="393"/>
      <c r="G49" s="393"/>
      <c r="H49" s="393"/>
      <c r="I49" s="393"/>
      <c r="J49" s="393"/>
      <c r="K49" s="393"/>
      <c r="L49" s="393"/>
      <c r="M49" s="393"/>
      <c r="N49" s="393"/>
      <c r="O49" s="393"/>
      <c r="P49" s="393"/>
      <c r="Q49" s="68"/>
      <c r="R49" s="68"/>
      <c r="S49" s="68"/>
      <c r="T49" s="68"/>
      <c r="U49" s="68"/>
      <c r="V49" s="68"/>
      <c r="W49" s="68"/>
      <c r="X49" s="68"/>
      <c r="Y49" s="68"/>
      <c r="Z49" s="393"/>
      <c r="AA49" s="393"/>
      <c r="AB49" s="393"/>
      <c r="AC49" s="393"/>
    </row>
    <row r="50" spans="1:29" ht="36" customHeight="1" x14ac:dyDescent="0.25">
      <c r="A50" s="474"/>
      <c r="B50" s="463"/>
      <c r="C50" s="463"/>
      <c r="D50" s="479"/>
      <c r="E50" s="480"/>
      <c r="F50" s="393"/>
      <c r="G50" s="393"/>
      <c r="H50" s="393"/>
      <c r="I50" s="393"/>
      <c r="J50" s="393"/>
      <c r="K50" s="393"/>
      <c r="L50" s="393"/>
      <c r="M50" s="393"/>
      <c r="N50" s="393"/>
      <c r="O50" s="393"/>
      <c r="P50" s="393"/>
      <c r="Q50" s="68"/>
      <c r="R50" s="497"/>
      <c r="S50" s="498" t="s">
        <v>61</v>
      </c>
      <c r="T50" s="64">
        <v>2022</v>
      </c>
      <c r="U50" s="64">
        <v>2023</v>
      </c>
      <c r="V50" s="64">
        <v>2024</v>
      </c>
      <c r="W50" s="64">
        <v>2025</v>
      </c>
      <c r="X50" s="65">
        <v>2026</v>
      </c>
      <c r="Y50" s="68"/>
      <c r="Z50" s="393"/>
      <c r="AA50" s="393"/>
      <c r="AB50" s="393"/>
      <c r="AC50" s="393"/>
    </row>
    <row r="51" spans="1:29" ht="15" customHeight="1" x14ac:dyDescent="0.25">
      <c r="A51" s="474"/>
      <c r="B51" s="463"/>
      <c r="C51" s="463"/>
      <c r="D51" s="479"/>
      <c r="E51" s="480"/>
      <c r="F51" s="393"/>
      <c r="G51" s="393"/>
      <c r="H51" s="393"/>
      <c r="I51" s="393"/>
      <c r="J51" s="393"/>
      <c r="K51" s="393"/>
      <c r="L51" s="393"/>
      <c r="M51" s="393"/>
      <c r="N51" s="393"/>
      <c r="O51" s="393"/>
      <c r="P51" s="393"/>
      <c r="Q51" s="68"/>
      <c r="R51" s="499"/>
      <c r="S51" s="500"/>
      <c r="T51" s="500"/>
      <c r="U51" s="500"/>
      <c r="V51" s="500"/>
      <c r="W51" s="500"/>
      <c r="X51" s="501"/>
      <c r="Y51" s="68"/>
      <c r="Z51" s="393"/>
      <c r="AA51" s="393"/>
      <c r="AB51" s="393"/>
      <c r="AC51" s="393"/>
    </row>
    <row r="52" spans="1:29" ht="15" customHeight="1" x14ac:dyDescent="0.25">
      <c r="A52" s="474"/>
      <c r="B52" s="463"/>
      <c r="C52" s="463"/>
      <c r="D52" s="479"/>
      <c r="E52" s="480"/>
      <c r="F52" s="393"/>
      <c r="G52" s="393"/>
      <c r="H52" s="393"/>
      <c r="I52" s="393"/>
      <c r="J52" s="393"/>
      <c r="K52" s="393"/>
      <c r="L52" s="393"/>
      <c r="M52" s="393"/>
      <c r="N52" s="393"/>
      <c r="O52" s="393"/>
      <c r="P52" s="393"/>
      <c r="Q52" s="68"/>
      <c r="R52" s="502" t="s">
        <v>442</v>
      </c>
      <c r="S52" s="503" t="s">
        <v>19</v>
      </c>
      <c r="T52" s="504">
        <v>1</v>
      </c>
      <c r="U52" s="504">
        <v>1</v>
      </c>
      <c r="V52" s="504">
        <v>1</v>
      </c>
      <c r="W52" s="505">
        <v>1</v>
      </c>
      <c r="X52" s="506">
        <v>1</v>
      </c>
      <c r="Y52" s="68"/>
      <c r="Z52" s="393"/>
      <c r="AA52" s="393"/>
      <c r="AB52" s="393"/>
      <c r="AC52" s="393"/>
    </row>
    <row r="53" spans="1:29" ht="15" customHeight="1" x14ac:dyDescent="0.25">
      <c r="Q53" s="68"/>
      <c r="R53" s="68"/>
      <c r="S53" s="68"/>
      <c r="T53" s="68"/>
      <c r="U53" s="68"/>
      <c r="V53" s="68"/>
      <c r="W53" s="68"/>
      <c r="X53" s="68"/>
      <c r="Y53" s="68"/>
    </row>
  </sheetData>
  <mergeCells count="15">
    <mergeCell ref="R48:X48"/>
    <mergeCell ref="Q41:Q42"/>
    <mergeCell ref="R41:R42"/>
    <mergeCell ref="S41:S42"/>
    <mergeCell ref="T41:T42"/>
    <mergeCell ref="U41:U42"/>
    <mergeCell ref="V41:V42"/>
    <mergeCell ref="A2:K2"/>
    <mergeCell ref="R37:AA37"/>
    <mergeCell ref="T39:AA39"/>
    <mergeCell ref="B4:C4"/>
    <mergeCell ref="D4:E4"/>
    <mergeCell ref="F4:K4"/>
    <mergeCell ref="A6:E6"/>
    <mergeCell ref="F6:K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'08220'!$B$4</f>
        <v>8220</v>
      </c>
      <c r="F5" s="523"/>
      <c r="G5" s="527" t="s">
        <v>82</v>
      </c>
      <c r="H5" s="528"/>
      <c r="I5" s="529"/>
      <c r="J5" s="530" t="str">
        <f>'08220'!$F$4</f>
        <v>Trashëgimia kulturore, eventet artistike dhe kulturore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256</v>
      </c>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441</v>
      </c>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189</v>
      </c>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c r="E13" s="552"/>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c r="E14" s="552"/>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3960</v>
      </c>
      <c r="E16" s="552">
        <v>3960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c r="E20" s="552"/>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3960</v>
      </c>
      <c r="E25" s="569">
        <f>SUM(E13:E14,E16:E20,E22:E23)</f>
        <v>3960</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8220</v>
      </c>
      <c r="F31" s="523"/>
      <c r="G31" s="527" t="s">
        <v>82</v>
      </c>
      <c r="H31" s="528"/>
      <c r="I31" s="529"/>
      <c r="J31" s="530" t="str">
        <f>$J$5</f>
        <v>Trashëgimia kulturore, eventet artistike dhe kulturore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256</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441</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189</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c r="E39" s="552"/>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c r="E40" s="552"/>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3960</v>
      </c>
      <c r="E42" s="552">
        <v>3960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c r="E46" s="552"/>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3960</v>
      </c>
      <c r="E51" s="569">
        <f>SUM(E39:E40,E42:E46,E48:E49)</f>
        <v>3960</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8220</v>
      </c>
      <c r="F57" s="523"/>
      <c r="G57" s="527" t="s">
        <v>82</v>
      </c>
      <c r="H57" s="528"/>
      <c r="I57" s="529"/>
      <c r="J57" s="530" t="str">
        <f>$J$31</f>
        <v>Trashëgimia kulturore, eventet artistike dhe kulturore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256</v>
      </c>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441</v>
      </c>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189</v>
      </c>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c r="E65" s="552"/>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c r="E66" s="552"/>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3960</v>
      </c>
      <c r="E68" s="552">
        <v>3960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3960</v>
      </c>
      <c r="E77" s="569">
        <f>SUM(E65:E66,E68:E72,E74:E75)</f>
        <v>3960</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83"/>
  <sheetViews>
    <sheetView showGridLines="0" topLeftCell="A25" zoomScale="55" zoomScaleNormal="55" workbookViewId="0">
      <selection activeCell="O43" sqref="O43"/>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9120</v>
      </c>
      <c r="C4" s="1006"/>
      <c r="D4" s="1007" t="s">
        <v>10</v>
      </c>
      <c r="E4" s="1008"/>
      <c r="F4" s="1009" t="s">
        <v>443</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444</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445</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x14ac:dyDescent="0.25">
      <c r="A13" s="405"/>
      <c r="B13" s="403"/>
      <c r="C13" s="403"/>
      <c r="D13" s="406"/>
      <c r="E13" s="407"/>
      <c r="F13" s="423" t="s">
        <v>446</v>
      </c>
      <c r="G13" s="424" t="s">
        <v>19</v>
      </c>
      <c r="H13" s="425">
        <v>3.26</v>
      </c>
      <c r="I13" s="425">
        <v>3.26</v>
      </c>
      <c r="J13" s="425">
        <v>3.26</v>
      </c>
      <c r="K13" s="426">
        <v>3.26</v>
      </c>
      <c r="L13" s="422"/>
    </row>
    <row r="14" spans="1:28" x14ac:dyDescent="0.25">
      <c r="A14" s="405"/>
      <c r="B14" s="403"/>
      <c r="C14" s="403"/>
      <c r="D14" s="406"/>
      <c r="E14" s="407"/>
      <c r="F14" s="423" t="s">
        <v>447</v>
      </c>
      <c r="G14" s="424" t="s">
        <v>19</v>
      </c>
      <c r="H14" s="425">
        <v>3.56</v>
      </c>
      <c r="I14" s="425">
        <v>3.56</v>
      </c>
      <c r="J14" s="425">
        <v>3.56</v>
      </c>
      <c r="K14" s="426">
        <v>3.56</v>
      </c>
      <c r="L14" s="422"/>
    </row>
    <row r="15" spans="1:28" ht="25.5" x14ac:dyDescent="0.25">
      <c r="A15" s="405"/>
      <c r="B15" s="403"/>
      <c r="C15" s="403"/>
      <c r="D15" s="406"/>
      <c r="E15" s="407"/>
      <c r="F15" s="423" t="s">
        <v>448</v>
      </c>
      <c r="G15" s="424" t="s">
        <v>19</v>
      </c>
      <c r="H15" s="425">
        <v>100</v>
      </c>
      <c r="I15" s="425">
        <v>100</v>
      </c>
      <c r="J15" s="425">
        <v>100</v>
      </c>
      <c r="K15" s="426">
        <v>100</v>
      </c>
      <c r="L15" s="422"/>
    </row>
    <row r="16" spans="1:28" x14ac:dyDescent="0.25">
      <c r="A16" s="427"/>
      <c r="B16" s="428"/>
      <c r="C16" s="428"/>
      <c r="D16" s="429"/>
      <c r="E16" s="430"/>
      <c r="F16" s="428"/>
      <c r="G16" s="428"/>
      <c r="H16" s="428"/>
      <c r="I16" s="428"/>
      <c r="J16" s="428"/>
      <c r="K16" s="428"/>
      <c r="L16" s="422"/>
    </row>
    <row r="17" spans="1:12" x14ac:dyDescent="0.25">
      <c r="L17" s="402"/>
    </row>
    <row r="18" spans="1:12" x14ac:dyDescent="0.25">
      <c r="A18" s="431" t="s">
        <v>21</v>
      </c>
      <c r="L18" s="402"/>
    </row>
    <row r="19" spans="1:12" x14ac:dyDescent="0.25">
      <c r="L19" s="402"/>
    </row>
    <row r="20" spans="1:12" x14ac:dyDescent="0.25">
      <c r="B20" s="432"/>
      <c r="C20" s="433"/>
      <c r="D20" s="433"/>
      <c r="E20" s="433"/>
      <c r="F20" s="433"/>
      <c r="G20" s="433"/>
      <c r="H20" s="433"/>
      <c r="I20" s="433"/>
      <c r="J20" s="433"/>
      <c r="K20" s="433"/>
      <c r="L20" s="434"/>
    </row>
    <row r="21" spans="1:12" x14ac:dyDescent="0.25">
      <c r="A21" s="431">
        <v>1</v>
      </c>
      <c r="B21" s="435" t="str">
        <f>A21&amp;"."&amp;A22</f>
        <v>1.1</v>
      </c>
      <c r="C21" s="436"/>
      <c r="D21" s="436"/>
      <c r="E21" s="436"/>
      <c r="F21" s="1042" t="s">
        <v>449</v>
      </c>
      <c r="G21" s="1043"/>
      <c r="H21" s="1043"/>
      <c r="I21" s="1043"/>
      <c r="J21" s="1043"/>
      <c r="K21" s="1043"/>
      <c r="L21" s="434"/>
    </row>
    <row r="22" spans="1:12" x14ac:dyDescent="0.25">
      <c r="A22" s="431">
        <v>1</v>
      </c>
      <c r="B22" s="439" t="s">
        <v>23</v>
      </c>
      <c r="C22" s="436"/>
      <c r="D22" s="436"/>
      <c r="E22" s="436"/>
      <c r="F22" s="1044"/>
      <c r="G22" s="1045"/>
      <c r="H22" s="1045"/>
      <c r="I22" s="1045"/>
      <c r="J22" s="1045"/>
      <c r="K22" s="1045"/>
      <c r="L22" s="434"/>
    </row>
    <row r="23" spans="1:12" x14ac:dyDescent="0.25">
      <c r="B23" s="439"/>
      <c r="C23" s="436"/>
      <c r="D23" s="436"/>
      <c r="E23" s="436"/>
      <c r="F23" s="442" t="s">
        <v>24</v>
      </c>
      <c r="G23" s="420" t="s">
        <v>17</v>
      </c>
      <c r="H23" s="443">
        <v>2023</v>
      </c>
      <c r="I23" s="443">
        <v>2024</v>
      </c>
      <c r="J23" s="443">
        <v>2025</v>
      </c>
      <c r="K23" s="443">
        <v>2026</v>
      </c>
      <c r="L23" s="434"/>
    </row>
    <row r="24" spans="1:12" x14ac:dyDescent="0.25">
      <c r="B24" s="439"/>
      <c r="C24" s="436"/>
      <c r="D24" s="436"/>
      <c r="E24" s="436"/>
      <c r="F24" s="444" t="s">
        <v>450</v>
      </c>
      <c r="G24" s="445" t="s">
        <v>19</v>
      </c>
      <c r="H24" s="425">
        <v>3.18</v>
      </c>
      <c r="I24" s="425">
        <v>3.18</v>
      </c>
      <c r="J24" s="425">
        <v>3.18</v>
      </c>
      <c r="K24" s="425">
        <v>3.18</v>
      </c>
      <c r="L24" s="434"/>
    </row>
    <row r="25" spans="1:12" x14ac:dyDescent="0.25">
      <c r="B25" s="439"/>
      <c r="C25" s="436"/>
      <c r="D25" s="436"/>
      <c r="E25" s="436"/>
      <c r="F25" s="444" t="s">
        <v>451</v>
      </c>
      <c r="G25" s="445" t="s">
        <v>19</v>
      </c>
      <c r="H25" s="425">
        <v>1.78</v>
      </c>
      <c r="I25" s="425">
        <v>1.78</v>
      </c>
      <c r="J25" s="425">
        <v>1.78</v>
      </c>
      <c r="K25" s="425">
        <v>1.78</v>
      </c>
      <c r="L25" s="434"/>
    </row>
    <row r="26" spans="1:12" x14ac:dyDescent="0.25">
      <c r="B26" s="439"/>
      <c r="C26" s="436"/>
      <c r="D26" s="436"/>
      <c r="E26" s="436"/>
      <c r="F26" s="444" t="s">
        <v>446</v>
      </c>
      <c r="G26" s="445" t="s">
        <v>19</v>
      </c>
      <c r="H26" s="425">
        <v>3.26</v>
      </c>
      <c r="I26" s="425">
        <v>3.26</v>
      </c>
      <c r="J26" s="425">
        <v>3.26</v>
      </c>
      <c r="K26" s="425">
        <v>3.26</v>
      </c>
      <c r="L26" s="434"/>
    </row>
    <row r="27" spans="1:12" x14ac:dyDescent="0.25">
      <c r="B27" s="439"/>
      <c r="C27" s="436"/>
      <c r="D27" s="436"/>
      <c r="E27" s="436"/>
      <c r="F27" s="444" t="s">
        <v>447</v>
      </c>
      <c r="G27" s="445" t="s">
        <v>19</v>
      </c>
      <c r="H27" s="425">
        <v>3.56</v>
      </c>
      <c r="I27" s="425">
        <v>3.56</v>
      </c>
      <c r="J27" s="425">
        <v>3.56</v>
      </c>
      <c r="K27" s="425">
        <v>3.56</v>
      </c>
      <c r="L27" s="434"/>
    </row>
    <row r="28" spans="1:12" x14ac:dyDescent="0.25">
      <c r="B28" s="446"/>
      <c r="C28" s="447"/>
      <c r="D28" s="447"/>
      <c r="E28" s="447"/>
      <c r="F28" s="447"/>
      <c r="G28" s="447"/>
      <c r="H28" s="447"/>
      <c r="I28" s="447"/>
      <c r="J28" s="447"/>
      <c r="K28" s="447"/>
      <c r="L28" s="434"/>
    </row>
    <row r="29" spans="1:12" x14ac:dyDescent="0.25">
      <c r="L29" s="402"/>
    </row>
    <row r="30" spans="1:12" x14ac:dyDescent="0.25">
      <c r="L30" s="402"/>
    </row>
    <row r="31" spans="1:12" x14ac:dyDescent="0.25">
      <c r="A31" s="1046" t="s">
        <v>9</v>
      </c>
      <c r="B31" s="1047"/>
      <c r="C31" s="1047"/>
      <c r="D31" s="1048"/>
      <c r="E31" s="1048"/>
      <c r="F31" s="451" t="s">
        <v>26</v>
      </c>
      <c r="G31" s="452" t="s">
        <v>27</v>
      </c>
      <c r="H31" s="453"/>
      <c r="I31" s="451" t="s">
        <v>28</v>
      </c>
      <c r="J31" s="451" t="s">
        <v>29</v>
      </c>
      <c r="K31" s="451" t="s">
        <v>30</v>
      </c>
      <c r="L31" s="402"/>
    </row>
    <row r="32" spans="1:12" x14ac:dyDescent="0.25">
      <c r="A32" s="454" t="s">
        <v>31</v>
      </c>
      <c r="B32" s="455" t="s">
        <v>32</v>
      </c>
      <c r="C32" s="456" t="s">
        <v>33</v>
      </c>
      <c r="D32" s="1049" t="s">
        <v>34</v>
      </c>
      <c r="E32" s="1050"/>
      <c r="F32" s="459" t="s">
        <v>35</v>
      </c>
      <c r="G32" s="460" t="s">
        <v>36</v>
      </c>
      <c r="H32" s="461"/>
      <c r="I32" s="459" t="s">
        <v>37</v>
      </c>
      <c r="J32" s="459" t="s">
        <v>38</v>
      </c>
      <c r="K32" s="459" t="s">
        <v>39</v>
      </c>
      <c r="L32" s="402"/>
    </row>
    <row r="33" spans="1:12" x14ac:dyDescent="0.25">
      <c r="A33" s="462"/>
      <c r="B33" s="463"/>
      <c r="C33" s="463"/>
      <c r="D33" s="464"/>
      <c r="E33" s="465"/>
      <c r="L33" s="402"/>
    </row>
    <row r="34" spans="1:12" x14ac:dyDescent="0.25">
      <c r="A34" s="412">
        <v>1</v>
      </c>
      <c r="B34" s="435">
        <v>1</v>
      </c>
      <c r="C34" s="466"/>
      <c r="D34" s="467"/>
      <c r="E34" s="468"/>
      <c r="F34" s="469"/>
      <c r="G34" s="470"/>
      <c r="H34" s="471"/>
      <c r="I34" s="472"/>
      <c r="J34" s="473"/>
      <c r="K34" s="473"/>
      <c r="L34" s="402"/>
    </row>
    <row r="35" spans="1:12" x14ac:dyDescent="0.25">
      <c r="L35" s="402"/>
    </row>
    <row r="36" spans="1:12" x14ac:dyDescent="0.25">
      <c r="L36" s="402"/>
    </row>
    <row r="37" spans="1:12" x14ac:dyDescent="0.25">
      <c r="A37" s="431" t="s">
        <v>21</v>
      </c>
      <c r="L37" s="402"/>
    </row>
    <row r="38" spans="1:12" x14ac:dyDescent="0.25">
      <c r="L38" s="402"/>
    </row>
    <row r="39" spans="1:12" x14ac:dyDescent="0.25">
      <c r="B39" s="432"/>
      <c r="C39" s="433"/>
      <c r="D39" s="433"/>
      <c r="E39" s="433"/>
      <c r="F39" s="433"/>
      <c r="G39" s="433"/>
      <c r="H39" s="433"/>
      <c r="I39" s="433"/>
      <c r="J39" s="433"/>
      <c r="K39" s="433"/>
      <c r="L39" s="434"/>
    </row>
    <row r="40" spans="1:12" x14ac:dyDescent="0.25">
      <c r="A40" s="431">
        <v>1</v>
      </c>
      <c r="B40" s="435" t="str">
        <f>A40&amp;"."&amp;A41</f>
        <v>1.2</v>
      </c>
      <c r="C40" s="436"/>
      <c r="D40" s="436"/>
      <c r="E40" s="436"/>
      <c r="F40" s="437" t="s">
        <v>452</v>
      </c>
      <c r="G40" s="438"/>
      <c r="H40" s="438"/>
      <c r="I40" s="438"/>
      <c r="J40" s="438"/>
      <c r="K40" s="438"/>
      <c r="L40" s="434"/>
    </row>
    <row r="41" spans="1:12" x14ac:dyDescent="0.25">
      <c r="A41" s="431">
        <v>2</v>
      </c>
      <c r="B41" s="439" t="s">
        <v>23</v>
      </c>
      <c r="C41" s="436"/>
      <c r="D41" s="436"/>
      <c r="E41" s="436"/>
      <c r="F41" s="440"/>
      <c r="G41" s="441"/>
      <c r="H41" s="441"/>
      <c r="I41" s="441"/>
      <c r="J41" s="441"/>
      <c r="K41" s="441"/>
      <c r="L41" s="434"/>
    </row>
    <row r="42" spans="1:12" x14ac:dyDescent="0.25">
      <c r="B42" s="439"/>
      <c r="C42" s="436"/>
      <c r="D42" s="436"/>
      <c r="E42" s="436"/>
      <c r="F42" s="442" t="s">
        <v>24</v>
      </c>
      <c r="G42" s="420" t="s">
        <v>17</v>
      </c>
      <c r="H42" s="443">
        <v>2023</v>
      </c>
      <c r="I42" s="443">
        <v>2024</v>
      </c>
      <c r="J42" s="443">
        <v>2025</v>
      </c>
      <c r="K42" s="443">
        <v>2026</v>
      </c>
      <c r="L42" s="434"/>
    </row>
    <row r="43" spans="1:12" ht="25.5" x14ac:dyDescent="0.25">
      <c r="B43" s="439"/>
      <c r="C43" s="436"/>
      <c r="D43" s="436"/>
      <c r="E43" s="436"/>
      <c r="F43" s="444" t="s">
        <v>448</v>
      </c>
      <c r="G43" s="445" t="s">
        <v>19</v>
      </c>
      <c r="H43" s="425">
        <v>100</v>
      </c>
      <c r="I43" s="425">
        <v>100</v>
      </c>
      <c r="J43" s="425">
        <v>100</v>
      </c>
      <c r="K43" s="425">
        <v>100</v>
      </c>
      <c r="L43" s="434"/>
    </row>
    <row r="44" spans="1:12" ht="25.5" x14ac:dyDescent="0.25">
      <c r="B44" s="439"/>
      <c r="C44" s="436"/>
      <c r="D44" s="436"/>
      <c r="E44" s="436"/>
      <c r="F44" s="444" t="s">
        <v>453</v>
      </c>
      <c r="G44" s="445" t="s">
        <v>19</v>
      </c>
      <c r="H44" s="425">
        <v>0</v>
      </c>
      <c r="I44" s="425">
        <v>0</v>
      </c>
      <c r="J44" s="425">
        <v>0</v>
      </c>
      <c r="K44" s="425">
        <v>0</v>
      </c>
      <c r="L44" s="434"/>
    </row>
    <row r="45" spans="1:12" x14ac:dyDescent="0.25">
      <c r="B45" s="446"/>
      <c r="C45" s="447"/>
      <c r="D45" s="447"/>
      <c r="E45" s="447"/>
      <c r="F45" s="447"/>
      <c r="G45" s="447"/>
      <c r="H45" s="447"/>
      <c r="I45" s="447"/>
      <c r="J45" s="447"/>
      <c r="K45" s="447"/>
      <c r="L45" s="434"/>
    </row>
    <row r="46" spans="1:12" x14ac:dyDescent="0.25">
      <c r="L46" s="402"/>
    </row>
    <row r="47" spans="1:12" x14ac:dyDescent="0.25">
      <c r="L47" s="402"/>
    </row>
    <row r="48" spans="1:12" x14ac:dyDescent="0.25">
      <c r="A48" s="448" t="s">
        <v>9</v>
      </c>
      <c r="B48" s="449"/>
      <c r="C48" s="449"/>
      <c r="D48" s="450"/>
      <c r="E48" s="450"/>
      <c r="F48" s="451" t="s">
        <v>26</v>
      </c>
      <c r="G48" s="452" t="s">
        <v>27</v>
      </c>
      <c r="H48" s="453"/>
      <c r="I48" s="451" t="s">
        <v>28</v>
      </c>
      <c r="J48" s="451" t="s">
        <v>29</v>
      </c>
      <c r="K48" s="451" t="s">
        <v>30</v>
      </c>
      <c r="L48" s="402"/>
    </row>
    <row r="49" spans="1:29" x14ac:dyDescent="0.25">
      <c r="A49" s="454" t="s">
        <v>31</v>
      </c>
      <c r="B49" s="455" t="s">
        <v>32</v>
      </c>
      <c r="C49" s="456" t="s">
        <v>33</v>
      </c>
      <c r="D49" s="457" t="s">
        <v>34</v>
      </c>
      <c r="E49" s="458"/>
      <c r="F49" s="459" t="s">
        <v>35</v>
      </c>
      <c r="G49" s="460" t="s">
        <v>36</v>
      </c>
      <c r="H49" s="461"/>
      <c r="I49" s="459" t="s">
        <v>37</v>
      </c>
      <c r="J49" s="459" t="s">
        <v>38</v>
      </c>
      <c r="K49" s="459" t="s">
        <v>39</v>
      </c>
      <c r="L49" s="402"/>
    </row>
    <row r="50" spans="1:29" x14ac:dyDescent="0.25">
      <c r="A50" s="462"/>
      <c r="B50" s="463"/>
      <c r="C50" s="463"/>
      <c r="D50" s="464"/>
      <c r="E50" s="465"/>
      <c r="L50" s="402"/>
    </row>
    <row r="51" spans="1:29" x14ac:dyDescent="0.25">
      <c r="A51" s="412">
        <v>1</v>
      </c>
      <c r="B51" s="435">
        <v>2</v>
      </c>
      <c r="C51" s="466"/>
      <c r="D51" s="467"/>
      <c r="E51" s="468" t="s">
        <v>454</v>
      </c>
      <c r="F51" s="469" t="s">
        <v>455</v>
      </c>
      <c r="G51" s="469" t="s">
        <v>455</v>
      </c>
      <c r="H51" s="471" t="s">
        <v>19</v>
      </c>
      <c r="I51" s="472" t="s">
        <v>42</v>
      </c>
      <c r="J51" s="473">
        <v>30</v>
      </c>
      <c r="K51" s="473"/>
      <c r="L51" s="402"/>
    </row>
    <row r="52" spans="1:29" x14ac:dyDescent="0.25">
      <c r="A52" s="412"/>
      <c r="B52" s="435"/>
      <c r="C52" s="466"/>
      <c r="D52" s="467"/>
      <c r="E52" s="468"/>
      <c r="F52" s="469" t="s">
        <v>976</v>
      </c>
      <c r="G52" s="469" t="s">
        <v>976</v>
      </c>
      <c r="H52" s="471"/>
      <c r="I52" s="472"/>
      <c r="J52" s="473"/>
      <c r="K52" s="473">
        <v>79710</v>
      </c>
      <c r="L52" s="402"/>
    </row>
    <row r="53" spans="1:29" x14ac:dyDescent="0.25">
      <c r="A53" s="412"/>
      <c r="B53" s="435"/>
      <c r="C53" s="466"/>
      <c r="D53" s="467"/>
      <c r="E53" s="468"/>
      <c r="F53" s="469" t="s">
        <v>977</v>
      </c>
      <c r="G53" s="469" t="s">
        <v>978</v>
      </c>
      <c r="H53" s="471"/>
      <c r="I53" s="472"/>
      <c r="J53" s="473"/>
      <c r="K53" s="473">
        <v>13816</v>
      </c>
      <c r="L53" s="402"/>
    </row>
    <row r="54" spans="1:29" x14ac:dyDescent="0.25">
      <c r="A54" s="412"/>
      <c r="B54" s="435"/>
      <c r="C54" s="466"/>
      <c r="D54" s="467"/>
      <c r="E54" s="468"/>
      <c r="F54" s="469" t="s">
        <v>972</v>
      </c>
      <c r="G54" s="469" t="s">
        <v>972</v>
      </c>
      <c r="H54" s="471"/>
      <c r="I54" s="472"/>
      <c r="J54" s="473"/>
      <c r="K54" s="473">
        <v>11946</v>
      </c>
    </row>
    <row r="57" spans="1:29" ht="10.5" customHeight="1" x14ac:dyDescent="0.25">
      <c r="A57" s="474"/>
      <c r="B57" s="393"/>
      <c r="C57" s="393"/>
      <c r="D57" s="393"/>
      <c r="E57" s="393"/>
      <c r="F57" s="393"/>
      <c r="G57" s="393"/>
      <c r="H57" s="393"/>
      <c r="I57" s="393"/>
      <c r="J57" s="393"/>
      <c r="K57" s="393"/>
      <c r="L57" s="393"/>
      <c r="M57" s="393"/>
      <c r="N57" s="393"/>
      <c r="O57" s="393"/>
      <c r="P57" s="475"/>
      <c r="Q57" s="475"/>
      <c r="R57" s="475"/>
      <c r="S57" s="476"/>
      <c r="T57" s="476"/>
      <c r="U57" s="476"/>
      <c r="V57" s="476"/>
      <c r="W57" s="475"/>
      <c r="X57" s="68"/>
      <c r="Y57" s="68"/>
      <c r="Z57" s="477"/>
      <c r="AA57" s="478"/>
      <c r="AB57" s="68"/>
      <c r="AC57" s="68"/>
    </row>
    <row r="58" spans="1:29" ht="15" customHeight="1" x14ac:dyDescent="0.25">
      <c r="A58" s="474"/>
      <c r="B58" s="463"/>
      <c r="C58" s="463"/>
      <c r="D58" s="479"/>
      <c r="E58" s="480"/>
      <c r="F58" s="393"/>
      <c r="G58" s="393"/>
      <c r="H58" s="393"/>
      <c r="I58" s="393"/>
      <c r="J58" s="393"/>
      <c r="K58" s="393"/>
      <c r="L58" s="393"/>
      <c r="M58" s="393"/>
      <c r="N58" s="393"/>
      <c r="O58" s="393"/>
      <c r="P58" s="68"/>
      <c r="Q58" s="68"/>
      <c r="R58" s="68"/>
      <c r="S58" s="481"/>
      <c r="T58" s="481"/>
      <c r="U58" s="481"/>
      <c r="V58" s="481"/>
      <c r="W58" s="68"/>
      <c r="X58" s="68"/>
      <c r="Y58" s="68"/>
      <c r="Z58" s="68"/>
      <c r="AA58" s="68"/>
      <c r="AB58" s="68"/>
      <c r="AC58" s="68"/>
    </row>
    <row r="59" spans="1:29" ht="21" customHeight="1" x14ac:dyDescent="0.25">
      <c r="A59" s="474"/>
      <c r="B59" s="463"/>
      <c r="C59" s="463"/>
      <c r="D59" s="479"/>
      <c r="E59" s="480"/>
      <c r="F59" s="393"/>
      <c r="G59" s="393"/>
      <c r="H59" s="393"/>
      <c r="I59" s="393"/>
      <c r="J59" s="393"/>
      <c r="K59" s="393"/>
      <c r="L59" s="393"/>
      <c r="M59" s="393"/>
      <c r="N59" s="393"/>
      <c r="O59" s="393"/>
      <c r="P59" s="475"/>
      <c r="Q59" s="475"/>
      <c r="R59" s="999" t="s">
        <v>48</v>
      </c>
      <c r="S59" s="1000"/>
      <c r="T59" s="1000"/>
      <c r="U59" s="1000"/>
      <c r="V59" s="1000"/>
      <c r="W59" s="1000"/>
      <c r="X59" s="1000"/>
      <c r="Y59" s="1000"/>
      <c r="Z59" s="1000"/>
      <c r="AA59" s="1001"/>
      <c r="AB59" s="68"/>
      <c r="AC59" s="68"/>
    </row>
    <row r="60" spans="1:29" ht="15" customHeight="1" x14ac:dyDescent="0.25">
      <c r="A60" s="474"/>
      <c r="B60" s="463"/>
      <c r="C60" s="463"/>
      <c r="D60" s="479"/>
      <c r="E60" s="480"/>
      <c r="F60" s="393"/>
      <c r="G60" s="393"/>
      <c r="H60" s="393"/>
      <c r="I60" s="393"/>
      <c r="J60" s="393"/>
      <c r="K60" s="393"/>
      <c r="L60" s="393"/>
      <c r="M60" s="393"/>
      <c r="N60" s="393"/>
      <c r="O60" s="393"/>
      <c r="P60" s="475"/>
      <c r="Q60" s="475"/>
      <c r="R60" s="68"/>
      <c r="S60" s="481"/>
      <c r="T60" s="481"/>
      <c r="U60" s="481"/>
      <c r="V60" s="481"/>
      <c r="W60" s="68"/>
      <c r="X60" s="68"/>
      <c r="Y60" s="68"/>
      <c r="Z60" s="68"/>
      <c r="AA60" s="68"/>
      <c r="AB60" s="68"/>
      <c r="AC60" s="68"/>
    </row>
    <row r="61" spans="1:29" ht="15" customHeight="1" x14ac:dyDescent="0.25">
      <c r="A61" s="474"/>
      <c r="B61" s="463"/>
      <c r="C61" s="463"/>
      <c r="D61" s="479"/>
      <c r="E61" s="480"/>
      <c r="F61" s="393"/>
      <c r="G61" s="393"/>
      <c r="H61" s="393"/>
      <c r="I61" s="393"/>
      <c r="J61" s="393"/>
      <c r="K61" s="393"/>
      <c r="L61" s="393"/>
      <c r="M61" s="393"/>
      <c r="N61" s="393"/>
      <c r="O61" s="393"/>
      <c r="P61" s="475"/>
      <c r="Q61" s="475"/>
      <c r="R61" s="482" t="s">
        <v>49</v>
      </c>
      <c r="S61" s="483">
        <v>9120</v>
      </c>
      <c r="T61" s="1002" t="s">
        <v>443</v>
      </c>
      <c r="U61" s="1003"/>
      <c r="V61" s="1003"/>
      <c r="W61" s="1003"/>
      <c r="X61" s="1003"/>
      <c r="Y61" s="1003"/>
      <c r="Z61" s="1003"/>
      <c r="AA61" s="1004"/>
      <c r="AB61" s="68"/>
      <c r="AC61" s="68"/>
    </row>
    <row r="62" spans="1:29" ht="15.75" customHeight="1" x14ac:dyDescent="0.25">
      <c r="A62" s="474"/>
      <c r="B62" s="463"/>
      <c r="C62" s="463"/>
      <c r="D62" s="479"/>
      <c r="E62" s="480"/>
      <c r="F62" s="393"/>
      <c r="G62" s="393"/>
      <c r="H62" s="393"/>
      <c r="I62" s="393"/>
      <c r="J62" s="393"/>
      <c r="K62" s="393"/>
      <c r="L62" s="393"/>
      <c r="M62" s="393"/>
      <c r="N62" s="393"/>
      <c r="O62" s="393"/>
      <c r="P62" s="68"/>
      <c r="Q62" s="68"/>
      <c r="R62" s="68"/>
      <c r="S62" s="68"/>
      <c r="T62" s="68"/>
      <c r="U62" s="68"/>
      <c r="V62" s="68"/>
      <c r="W62" s="68"/>
      <c r="X62" s="68"/>
      <c r="Y62" s="68"/>
      <c r="Z62" s="68"/>
      <c r="AA62" s="68"/>
      <c r="AB62" s="68"/>
      <c r="AC62" s="68"/>
    </row>
    <row r="63" spans="1:29" ht="15" customHeight="1" x14ac:dyDescent="0.25">
      <c r="A63" s="474"/>
      <c r="B63" s="463"/>
      <c r="C63" s="463"/>
      <c r="D63" s="479"/>
      <c r="E63" s="480"/>
      <c r="F63" s="393"/>
      <c r="G63" s="393"/>
      <c r="H63" s="393"/>
      <c r="I63" s="393"/>
      <c r="J63" s="393"/>
      <c r="K63" s="393"/>
      <c r="L63" s="393"/>
      <c r="M63" s="393"/>
      <c r="N63" s="393"/>
      <c r="O63" s="393"/>
      <c r="P63" s="68"/>
      <c r="Q63" s="1024" t="s">
        <v>50</v>
      </c>
      <c r="R63" s="1026" t="s">
        <v>51</v>
      </c>
      <c r="S63" s="1026" t="s">
        <v>52</v>
      </c>
      <c r="T63" s="1026" t="s">
        <v>53</v>
      </c>
      <c r="U63" s="1026" t="s">
        <v>54</v>
      </c>
      <c r="V63" s="1026" t="s">
        <v>55</v>
      </c>
      <c r="W63" s="484">
        <v>2021</v>
      </c>
      <c r="X63" s="484">
        <v>2022</v>
      </c>
      <c r="Y63" s="485">
        <v>2023</v>
      </c>
      <c r="Z63" s="486">
        <v>2024</v>
      </c>
      <c r="AA63" s="486">
        <v>2025</v>
      </c>
      <c r="AB63" s="487">
        <v>2026</v>
      </c>
      <c r="AC63" s="68"/>
    </row>
    <row r="64" spans="1:29" ht="15.75" customHeight="1" x14ac:dyDescent="0.25">
      <c r="A64" s="474"/>
      <c r="B64" s="463"/>
      <c r="C64" s="463"/>
      <c r="D64" s="479"/>
      <c r="E64" s="480"/>
      <c r="F64" s="393"/>
      <c r="G64" s="393"/>
      <c r="H64" s="393"/>
      <c r="I64" s="393"/>
      <c r="J64" s="393"/>
      <c r="K64" s="393"/>
      <c r="L64" s="393"/>
      <c r="M64" s="393"/>
      <c r="N64" s="393"/>
      <c r="O64" s="393"/>
      <c r="P64" s="68"/>
      <c r="Q64" s="1025"/>
      <c r="R64" s="1027"/>
      <c r="S64" s="1027"/>
      <c r="T64" s="1027"/>
      <c r="U64" s="1027"/>
      <c r="V64" s="1027"/>
      <c r="W64" s="488" t="s">
        <v>2</v>
      </c>
      <c r="X64" s="488" t="s">
        <v>2</v>
      </c>
      <c r="Y64" s="489" t="s">
        <v>56</v>
      </c>
      <c r="Z64" s="490" t="s">
        <v>57</v>
      </c>
      <c r="AA64" s="490" t="s">
        <v>57</v>
      </c>
      <c r="AB64" s="491" t="s">
        <v>57</v>
      </c>
      <c r="AC64" s="68"/>
    </row>
    <row r="65" spans="1:29" ht="15" customHeight="1" x14ac:dyDescent="0.25">
      <c r="A65" s="474"/>
      <c r="B65" s="463"/>
      <c r="C65" s="463"/>
      <c r="D65" s="479"/>
      <c r="E65" s="480"/>
      <c r="F65" s="393"/>
      <c r="G65" s="393"/>
      <c r="H65" s="393"/>
      <c r="I65" s="393"/>
      <c r="J65" s="393"/>
      <c r="K65" s="393"/>
      <c r="L65" s="393"/>
      <c r="M65" s="393"/>
      <c r="N65" s="393"/>
      <c r="O65" s="393"/>
      <c r="P65" s="68"/>
      <c r="Q65" s="492" t="s">
        <v>19</v>
      </c>
      <c r="R65" s="493" t="s">
        <v>456</v>
      </c>
      <c r="S65" s="494" t="s">
        <v>19</v>
      </c>
      <c r="T65" s="495" t="s">
        <v>19</v>
      </c>
      <c r="U65" s="495"/>
      <c r="V65" s="495"/>
      <c r="W65" s="495"/>
      <c r="X65" s="494"/>
      <c r="Y65" s="494"/>
      <c r="Z65" s="494">
        <v>1000</v>
      </c>
      <c r="AA65" s="494">
        <v>17045</v>
      </c>
      <c r="AB65" s="496">
        <v>17045</v>
      </c>
      <c r="AC65" s="68"/>
    </row>
    <row r="66" spans="1:29" ht="15" customHeight="1" x14ac:dyDescent="0.25">
      <c r="P66" s="68"/>
      <c r="Q66" s="68"/>
      <c r="R66" s="68"/>
      <c r="S66" s="68"/>
      <c r="T66" s="68"/>
      <c r="U66" s="68"/>
      <c r="V66" s="68"/>
      <c r="W66" s="68"/>
      <c r="X66" s="68"/>
      <c r="Y66" s="68"/>
      <c r="Z66" s="68"/>
      <c r="AA66" s="68"/>
      <c r="AB66" s="68"/>
      <c r="AC66" s="68"/>
    </row>
    <row r="69" spans="1:29" ht="15" customHeight="1" x14ac:dyDescent="0.25">
      <c r="A69" s="474"/>
      <c r="B69" s="393"/>
      <c r="C69" s="393"/>
      <c r="D69" s="393"/>
      <c r="E69" s="393"/>
      <c r="F69" s="393"/>
      <c r="G69" s="393"/>
      <c r="H69" s="393"/>
      <c r="I69" s="393"/>
      <c r="J69" s="393"/>
      <c r="K69" s="393"/>
      <c r="L69" s="393"/>
      <c r="M69" s="393"/>
      <c r="N69" s="393"/>
      <c r="O69" s="393"/>
      <c r="P69" s="393"/>
      <c r="Q69" s="68"/>
      <c r="R69" s="68"/>
      <c r="S69" s="68"/>
      <c r="T69" s="68"/>
      <c r="U69" s="68"/>
      <c r="V69" s="68"/>
      <c r="W69" s="68"/>
      <c r="X69" s="68"/>
      <c r="Y69" s="68"/>
      <c r="Z69" s="393"/>
      <c r="AA69" s="393"/>
      <c r="AB69" s="393"/>
      <c r="AC69" s="393"/>
    </row>
    <row r="70" spans="1:29" ht="21" customHeight="1" x14ac:dyDescent="0.25">
      <c r="A70" s="474"/>
      <c r="B70" s="463"/>
      <c r="C70" s="463"/>
      <c r="D70" s="479"/>
      <c r="E70" s="480"/>
      <c r="F70" s="393"/>
      <c r="G70" s="393"/>
      <c r="H70" s="393"/>
      <c r="I70" s="393"/>
      <c r="J70" s="393"/>
      <c r="K70" s="393"/>
      <c r="L70" s="393"/>
      <c r="M70" s="393"/>
      <c r="N70" s="393"/>
      <c r="O70" s="393"/>
      <c r="P70" s="393"/>
      <c r="Q70" s="68"/>
      <c r="R70" s="999" t="s">
        <v>60</v>
      </c>
      <c r="S70" s="1000"/>
      <c r="T70" s="1000"/>
      <c r="U70" s="1000"/>
      <c r="V70" s="1000"/>
      <c r="W70" s="1000"/>
      <c r="X70" s="1001"/>
      <c r="Y70" s="68"/>
      <c r="Z70" s="393"/>
      <c r="AA70" s="393"/>
      <c r="AB70" s="393"/>
      <c r="AC70" s="393"/>
    </row>
    <row r="71" spans="1:29" ht="15.75" customHeight="1" x14ac:dyDescent="0.25">
      <c r="A71" s="474"/>
      <c r="B71" s="463"/>
      <c r="C71" s="463"/>
      <c r="D71" s="479"/>
      <c r="E71" s="480"/>
      <c r="F71" s="393"/>
      <c r="G71" s="393"/>
      <c r="H71" s="393"/>
      <c r="I71" s="393"/>
      <c r="J71" s="393"/>
      <c r="K71" s="393"/>
      <c r="L71" s="393"/>
      <c r="M71" s="393"/>
      <c r="N71" s="393"/>
      <c r="O71" s="393"/>
      <c r="P71" s="393"/>
      <c r="Q71" s="68"/>
      <c r="R71" s="68"/>
      <c r="S71" s="68"/>
      <c r="T71" s="68"/>
      <c r="U71" s="68"/>
      <c r="V71" s="68"/>
      <c r="W71" s="68"/>
      <c r="X71" s="68"/>
      <c r="Y71" s="68"/>
      <c r="Z71" s="393"/>
      <c r="AA71" s="393"/>
      <c r="AB71" s="393"/>
      <c r="AC71" s="393"/>
    </row>
    <row r="72" spans="1:29" ht="36" customHeight="1" x14ac:dyDescent="0.25">
      <c r="A72" s="474"/>
      <c r="B72" s="463"/>
      <c r="C72" s="463"/>
      <c r="D72" s="479"/>
      <c r="E72" s="480"/>
      <c r="F72" s="393"/>
      <c r="G72" s="393"/>
      <c r="H72" s="393"/>
      <c r="I72" s="393"/>
      <c r="J72" s="393"/>
      <c r="K72" s="393"/>
      <c r="L72" s="393"/>
      <c r="M72" s="393"/>
      <c r="N72" s="393"/>
      <c r="O72" s="393"/>
      <c r="P72" s="393"/>
      <c r="Q72" s="68"/>
      <c r="R72" s="497"/>
      <c r="S72" s="498" t="s">
        <v>61</v>
      </c>
      <c r="T72" s="64">
        <v>2022</v>
      </c>
      <c r="U72" s="64">
        <v>2023</v>
      </c>
      <c r="V72" s="64">
        <v>2024</v>
      </c>
      <c r="W72" s="64">
        <v>2025</v>
      </c>
      <c r="X72" s="65">
        <v>2026</v>
      </c>
      <c r="Y72" s="68"/>
      <c r="Z72" s="393"/>
      <c r="AA72" s="393"/>
      <c r="AB72" s="393"/>
      <c r="AC72" s="393"/>
    </row>
    <row r="73" spans="1:29" ht="15" customHeight="1" x14ac:dyDescent="0.25">
      <c r="A73" s="474"/>
      <c r="B73" s="463"/>
      <c r="C73" s="463"/>
      <c r="D73" s="479"/>
      <c r="E73" s="480"/>
      <c r="F73" s="393"/>
      <c r="G73" s="393"/>
      <c r="H73" s="393"/>
      <c r="I73" s="393"/>
      <c r="J73" s="393"/>
      <c r="K73" s="393"/>
      <c r="L73" s="393"/>
      <c r="M73" s="393"/>
      <c r="N73" s="393"/>
      <c r="O73" s="393"/>
      <c r="P73" s="393"/>
      <c r="Q73" s="68"/>
      <c r="R73" s="499"/>
      <c r="S73" s="500"/>
      <c r="T73" s="500"/>
      <c r="U73" s="500"/>
      <c r="V73" s="500"/>
      <c r="W73" s="500"/>
      <c r="X73" s="501"/>
      <c r="Y73" s="68"/>
      <c r="Z73" s="393"/>
      <c r="AA73" s="393"/>
      <c r="AB73" s="393"/>
      <c r="AC73" s="393"/>
    </row>
    <row r="74" spans="1:29" ht="15" customHeight="1" x14ac:dyDescent="0.25">
      <c r="A74" s="474"/>
      <c r="B74" s="463"/>
      <c r="C74" s="463"/>
      <c r="D74" s="479"/>
      <c r="E74" s="480"/>
      <c r="F74" s="393"/>
      <c r="G74" s="393"/>
      <c r="H74" s="393"/>
      <c r="I74" s="393"/>
      <c r="J74" s="393"/>
      <c r="K74" s="393"/>
      <c r="L74" s="393"/>
      <c r="M74" s="393"/>
      <c r="N74" s="393"/>
      <c r="O74" s="393"/>
      <c r="P74" s="393"/>
      <c r="Q74" s="68"/>
      <c r="R74" s="502" t="s">
        <v>457</v>
      </c>
      <c r="S74" s="503" t="s">
        <v>19</v>
      </c>
      <c r="T74" s="504">
        <v>143</v>
      </c>
      <c r="U74" s="504">
        <v>143</v>
      </c>
      <c r="V74" s="504">
        <v>143</v>
      </c>
      <c r="W74" s="505">
        <v>143</v>
      </c>
      <c r="X74" s="506">
        <v>143</v>
      </c>
      <c r="Y74" s="68"/>
      <c r="Z74" s="393"/>
      <c r="AA74" s="393"/>
      <c r="AB74" s="393"/>
      <c r="AC74" s="393"/>
    </row>
    <row r="75" spans="1:29" ht="15" customHeight="1" x14ac:dyDescent="0.25">
      <c r="Q75" s="68"/>
      <c r="R75" s="502" t="s">
        <v>458</v>
      </c>
      <c r="S75" s="503" t="s">
        <v>19</v>
      </c>
      <c r="T75" s="504">
        <v>203</v>
      </c>
      <c r="U75" s="504">
        <v>203</v>
      </c>
      <c r="V75" s="504">
        <v>203</v>
      </c>
      <c r="W75" s="505">
        <v>203</v>
      </c>
      <c r="X75" s="506">
        <v>203</v>
      </c>
      <c r="Y75" s="68"/>
    </row>
    <row r="76" spans="1:29" x14ac:dyDescent="0.25">
      <c r="R76" s="502" t="s">
        <v>459</v>
      </c>
      <c r="S76" s="503" t="s">
        <v>19</v>
      </c>
      <c r="T76" s="504">
        <v>44</v>
      </c>
      <c r="U76" s="504">
        <v>44</v>
      </c>
      <c r="V76" s="504">
        <v>44</v>
      </c>
      <c r="W76" s="505">
        <v>44</v>
      </c>
      <c r="X76" s="506">
        <v>44</v>
      </c>
    </row>
    <row r="77" spans="1:29" x14ac:dyDescent="0.25">
      <c r="R77" s="502" t="s">
        <v>460</v>
      </c>
      <c r="S77" s="503" t="s">
        <v>19</v>
      </c>
      <c r="T77" s="504">
        <v>140</v>
      </c>
      <c r="U77" s="504">
        <v>140</v>
      </c>
      <c r="V77" s="504">
        <v>140</v>
      </c>
      <c r="W77" s="505">
        <v>140</v>
      </c>
      <c r="X77" s="506">
        <v>140</v>
      </c>
    </row>
    <row r="78" spans="1:29" x14ac:dyDescent="0.25">
      <c r="R78" s="502" t="s">
        <v>461</v>
      </c>
      <c r="S78" s="503" t="s">
        <v>19</v>
      </c>
      <c r="T78" s="504">
        <v>30</v>
      </c>
      <c r="U78" s="504">
        <v>30</v>
      </c>
      <c r="V78" s="504">
        <v>30</v>
      </c>
      <c r="W78" s="505">
        <v>30</v>
      </c>
      <c r="X78" s="506">
        <v>30</v>
      </c>
    </row>
    <row r="79" spans="1:29" x14ac:dyDescent="0.25">
      <c r="R79" s="502" t="s">
        <v>462</v>
      </c>
      <c r="S79" s="503" t="s">
        <v>19</v>
      </c>
      <c r="T79" s="504">
        <v>43</v>
      </c>
      <c r="U79" s="504">
        <v>43</v>
      </c>
      <c r="V79" s="504">
        <v>43</v>
      </c>
      <c r="W79" s="505">
        <v>43</v>
      </c>
      <c r="X79" s="506">
        <v>43</v>
      </c>
    </row>
    <row r="80" spans="1:29" x14ac:dyDescent="0.25">
      <c r="R80" s="502" t="s">
        <v>463</v>
      </c>
      <c r="S80" s="503" t="s">
        <v>19</v>
      </c>
      <c r="T80" s="504">
        <v>570</v>
      </c>
      <c r="U80" s="504">
        <v>570</v>
      </c>
      <c r="V80" s="504">
        <v>570</v>
      </c>
      <c r="W80" s="505">
        <v>570</v>
      </c>
      <c r="X80" s="506">
        <v>570</v>
      </c>
    </row>
    <row r="81" spans="18:24" x14ac:dyDescent="0.25">
      <c r="R81" s="502" t="s">
        <v>464</v>
      </c>
      <c r="S81" s="503" t="s">
        <v>19</v>
      </c>
      <c r="T81" s="504">
        <v>320</v>
      </c>
      <c r="U81" s="504">
        <v>320</v>
      </c>
      <c r="V81" s="504">
        <v>320</v>
      </c>
      <c r="W81" s="505">
        <v>320</v>
      </c>
      <c r="X81" s="506">
        <v>320</v>
      </c>
    </row>
    <row r="82" spans="18:24" x14ac:dyDescent="0.25">
      <c r="R82" s="502" t="s">
        <v>465</v>
      </c>
      <c r="S82" s="503" t="s">
        <v>19</v>
      </c>
      <c r="T82" s="504">
        <v>160</v>
      </c>
      <c r="U82" s="504">
        <v>160</v>
      </c>
      <c r="V82" s="504">
        <v>160</v>
      </c>
      <c r="W82" s="505">
        <v>160</v>
      </c>
      <c r="X82" s="506">
        <v>160</v>
      </c>
    </row>
    <row r="83" spans="18:24" x14ac:dyDescent="0.25">
      <c r="R83" s="68"/>
      <c r="S83" s="68"/>
      <c r="T83" s="68"/>
      <c r="U83" s="68"/>
      <c r="V83" s="68"/>
      <c r="W83" s="68"/>
      <c r="X83" s="68"/>
    </row>
  </sheetData>
  <mergeCells count="19">
    <mergeCell ref="R70:X70"/>
    <mergeCell ref="Q63:Q64"/>
    <mergeCell ref="R63:R64"/>
    <mergeCell ref="S63:S64"/>
    <mergeCell ref="T63:T64"/>
    <mergeCell ref="U63:U64"/>
    <mergeCell ref="V63:V64"/>
    <mergeCell ref="A2:K2"/>
    <mergeCell ref="R59:AA59"/>
    <mergeCell ref="T61:AA61"/>
    <mergeCell ref="B4:C4"/>
    <mergeCell ref="D4:E4"/>
    <mergeCell ref="F4:K4"/>
    <mergeCell ref="A6:E6"/>
    <mergeCell ref="F6:K6"/>
    <mergeCell ref="F10:K11"/>
    <mergeCell ref="F21:K22"/>
    <mergeCell ref="A31:E31"/>
    <mergeCell ref="D32:E3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'09120'!$B$4</f>
        <v>9120</v>
      </c>
      <c r="F5" s="523"/>
      <c r="G5" s="527" t="s">
        <v>82</v>
      </c>
      <c r="H5" s="528"/>
      <c r="I5" s="529"/>
      <c r="J5" s="530" t="str">
        <f>'09120'!$F$4</f>
        <v>Arsimi bazë përfshirë arsimin parashkollor</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454</v>
      </c>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455</v>
      </c>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371</v>
      </c>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68524</v>
      </c>
      <c r="E13" s="552">
        <v>68524</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11443</v>
      </c>
      <c r="E14" s="552">
        <v>11443</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10000</v>
      </c>
      <c r="E16" s="552">
        <v>10000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1000</v>
      </c>
      <c r="E23" s="552">
        <v>1000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90967</v>
      </c>
      <c r="E25" s="569">
        <f>SUM(E13:E14,E16:E20,E22:E23)</f>
        <v>90967</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9120</v>
      </c>
      <c r="F31" s="523"/>
      <c r="G31" s="527" t="s">
        <v>82</v>
      </c>
      <c r="H31" s="528"/>
      <c r="I31" s="529"/>
      <c r="J31" s="530" t="str">
        <f>$J$5</f>
        <v>Arsimi bazë përfshirë arsimin parashkollor</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454</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455</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371</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68660</v>
      </c>
      <c r="E39" s="552">
        <v>68660</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11466</v>
      </c>
      <c r="E40" s="552">
        <v>11466</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13816</v>
      </c>
      <c r="E42" s="552">
        <v>13816</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17045</v>
      </c>
      <c r="E49" s="552">
        <v>17045</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110987</v>
      </c>
      <c r="E51" s="569">
        <f>SUM(E39:E40,E42:E46,E48:E49)</f>
        <v>110987</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9120</v>
      </c>
      <c r="F57" s="523"/>
      <c r="G57" s="527" t="s">
        <v>82</v>
      </c>
      <c r="H57" s="528"/>
      <c r="I57" s="529"/>
      <c r="J57" s="530" t="str">
        <f>$J$31</f>
        <v>Arsimi bazë përfshirë arsimin parashkollor</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454</v>
      </c>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455</v>
      </c>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371</v>
      </c>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68660</v>
      </c>
      <c r="E65" s="552">
        <v>68660</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11466</v>
      </c>
      <c r="E66" s="552">
        <v>11466</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13816</v>
      </c>
      <c r="E68" s="552">
        <v>13816</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v>17045</v>
      </c>
      <c r="E75" s="552">
        <v>17045</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110987</v>
      </c>
      <c r="E77" s="569">
        <f>SUM(E65:E66,E68:E72,E74:E75)</f>
        <v>110987</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9"/>
  <sheetViews>
    <sheetView showGridLines="0" zoomScale="70" zoomScaleNormal="70" workbookViewId="0">
      <selection activeCell="M6" sqref="M6"/>
    </sheetView>
  </sheetViews>
  <sheetFormatPr defaultRowHeight="15" x14ac:dyDescent="0.25"/>
  <cols>
    <col min="1" max="1" width="18.28515625" customWidth="1"/>
    <col min="2" max="2" width="58.42578125" customWidth="1"/>
    <col min="3" max="3" width="49.28515625" customWidth="1"/>
    <col min="4" max="4" width="24.42578125" customWidth="1"/>
    <col min="5" max="8" width="11.28515625" customWidth="1"/>
  </cols>
  <sheetData>
    <row r="1" spans="1:26" x14ac:dyDescent="0.25">
      <c r="A1" s="974" t="s">
        <v>80</v>
      </c>
      <c r="B1" s="975"/>
      <c r="C1" s="975"/>
      <c r="D1" s="975"/>
      <c r="E1" s="975"/>
      <c r="F1" s="975"/>
      <c r="G1" s="975"/>
      <c r="H1" s="976"/>
      <c r="I1" s="14"/>
      <c r="J1" s="14"/>
      <c r="K1" s="14"/>
      <c r="L1" s="14"/>
      <c r="M1" s="14"/>
      <c r="N1" s="14"/>
      <c r="O1" s="14"/>
      <c r="P1" s="14"/>
      <c r="Q1" s="14"/>
      <c r="R1" s="14"/>
      <c r="S1" s="14"/>
      <c r="T1" s="14"/>
      <c r="U1" s="14"/>
      <c r="V1" s="14"/>
      <c r="W1" s="14"/>
      <c r="X1" s="14"/>
      <c r="Y1" s="14"/>
      <c r="Z1" s="14"/>
    </row>
    <row r="2" spans="1:26" x14ac:dyDescent="0.25">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x14ac:dyDescent="0.25">
      <c r="A3" s="961"/>
      <c r="B3" s="962"/>
      <c r="C3" s="962"/>
      <c r="D3" s="962"/>
      <c r="E3" s="962"/>
      <c r="F3" s="962"/>
      <c r="G3" s="962"/>
      <c r="H3" s="963"/>
      <c r="I3" s="15"/>
      <c r="J3" s="15"/>
      <c r="K3" s="15"/>
      <c r="L3" s="15"/>
      <c r="M3" s="15"/>
      <c r="N3" s="15"/>
      <c r="O3" s="15"/>
      <c r="P3" s="15"/>
      <c r="Q3" s="15"/>
      <c r="R3" s="15"/>
      <c r="S3" s="15"/>
      <c r="T3" s="15"/>
      <c r="U3" s="15"/>
      <c r="V3" s="15"/>
      <c r="W3" s="15"/>
      <c r="X3" s="15"/>
      <c r="Y3" s="15"/>
      <c r="Z3" s="15"/>
    </row>
    <row r="4" spans="1:26" x14ac:dyDescent="0.25">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ht="25.5" customHeight="1" x14ac:dyDescent="0.25">
      <c r="A5" s="977" t="s">
        <v>81</v>
      </c>
      <c r="B5" s="977" t="s">
        <v>82</v>
      </c>
      <c r="C5" s="977" t="s">
        <v>83</v>
      </c>
      <c r="D5" s="977" t="s">
        <v>84</v>
      </c>
      <c r="E5" s="979" t="s">
        <v>85</v>
      </c>
      <c r="F5" s="980"/>
      <c r="G5" s="980"/>
      <c r="H5" s="981"/>
      <c r="I5" s="23"/>
      <c r="J5" s="23"/>
      <c r="K5" s="23"/>
      <c r="L5" s="23"/>
      <c r="M5" s="23"/>
      <c r="N5" s="23"/>
      <c r="O5" s="23"/>
      <c r="P5" s="23"/>
      <c r="Q5" s="23"/>
      <c r="R5" s="23"/>
      <c r="S5" s="23"/>
      <c r="T5" s="23"/>
      <c r="U5" s="23"/>
      <c r="V5" s="23"/>
      <c r="W5" s="23"/>
      <c r="X5" s="23"/>
      <c r="Y5" s="23"/>
      <c r="Z5" s="23"/>
    </row>
    <row r="6" spans="1:26" ht="23.25" customHeight="1" x14ac:dyDescent="0.25">
      <c r="A6" s="978"/>
      <c r="B6" s="978"/>
      <c r="C6" s="978"/>
      <c r="D6" s="978"/>
      <c r="E6" s="977">
        <f>'(B1) Inf. i Përgj.'!$B$7</f>
        <v>2023</v>
      </c>
      <c r="F6" s="977">
        <f>'(B1) Inf. i Përgj.'!$B$8</f>
        <v>2024</v>
      </c>
      <c r="G6" s="24">
        <f>'(B1) Inf. i Përgj.'!$B$9</f>
        <v>2025</v>
      </c>
      <c r="H6" s="24">
        <f>'(B1) Inf. i Përgj.'!$B$10</f>
        <v>2026</v>
      </c>
      <c r="I6" s="23"/>
      <c r="J6" s="23"/>
      <c r="K6" s="23"/>
      <c r="L6" s="23"/>
      <c r="M6" s="23"/>
      <c r="N6" s="23"/>
      <c r="O6" s="23"/>
      <c r="P6" s="23"/>
      <c r="Q6" s="23"/>
      <c r="R6" s="23"/>
      <c r="S6" s="23"/>
      <c r="T6" s="23"/>
      <c r="U6" s="23"/>
      <c r="V6" s="23"/>
      <c r="W6" s="23"/>
      <c r="X6" s="23"/>
      <c r="Y6" s="23"/>
      <c r="Z6" s="23"/>
    </row>
    <row r="7" spans="1:26" ht="24" hidden="1" customHeight="1" x14ac:dyDescent="0.25">
      <c r="A7" s="25"/>
      <c r="B7" s="25"/>
      <c r="C7" s="26"/>
      <c r="D7" s="27"/>
      <c r="E7" s="978"/>
      <c r="F7" s="978"/>
      <c r="G7" s="28"/>
      <c r="H7" s="28"/>
      <c r="I7" s="14"/>
      <c r="J7" s="14"/>
      <c r="K7" s="14"/>
      <c r="L7" s="14"/>
      <c r="M7" s="14"/>
      <c r="N7" s="14"/>
      <c r="O7" s="14"/>
      <c r="P7" s="14"/>
      <c r="Q7" s="14"/>
      <c r="R7" s="14"/>
      <c r="S7" s="14"/>
      <c r="T7" s="14"/>
      <c r="U7" s="14"/>
      <c r="V7" s="14"/>
      <c r="W7" s="14"/>
      <c r="X7" s="14"/>
      <c r="Y7" s="14"/>
      <c r="Z7" s="14"/>
    </row>
    <row r="8" spans="1:26" ht="15.75" customHeight="1" x14ac:dyDescent="0.25">
      <c r="A8" s="945" t="s">
        <v>606</v>
      </c>
      <c r="B8" s="946" t="s">
        <v>11</v>
      </c>
      <c r="C8" s="947" t="s">
        <v>607</v>
      </c>
      <c r="D8" s="947" t="s">
        <v>599</v>
      </c>
      <c r="E8" s="947">
        <v>152</v>
      </c>
      <c r="F8" s="947">
        <v>152</v>
      </c>
      <c r="G8" s="947">
        <v>152</v>
      </c>
      <c r="H8" s="947">
        <v>152</v>
      </c>
      <c r="I8" s="15"/>
      <c r="J8" s="15"/>
      <c r="K8" s="15"/>
      <c r="L8" s="15"/>
      <c r="M8" s="15"/>
      <c r="N8" s="15"/>
      <c r="O8" s="15"/>
      <c r="P8" s="15"/>
      <c r="Q8" s="15"/>
      <c r="R8" s="15"/>
      <c r="S8" s="15"/>
      <c r="T8" s="15"/>
      <c r="U8" s="15"/>
      <c r="V8" s="15"/>
      <c r="W8" s="15"/>
      <c r="X8" s="15"/>
      <c r="Y8" s="15"/>
      <c r="Z8" s="15"/>
    </row>
    <row r="9" spans="1:26" hidden="1" x14ac:dyDescent="0.25">
      <c r="A9" s="945" t="s">
        <v>608</v>
      </c>
      <c r="B9" s="946" t="s">
        <v>208</v>
      </c>
      <c r="C9" s="947" t="s">
        <v>884</v>
      </c>
      <c r="D9" s="947" t="s">
        <v>609</v>
      </c>
      <c r="E9" s="947">
        <v>12</v>
      </c>
      <c r="F9" s="947">
        <v>12</v>
      </c>
      <c r="G9" s="947">
        <v>12</v>
      </c>
      <c r="H9" s="947">
        <v>12</v>
      </c>
      <c r="I9" s="14"/>
      <c r="J9" s="14"/>
      <c r="K9" s="14"/>
      <c r="L9" s="14"/>
      <c r="M9" s="14"/>
      <c r="N9" s="14"/>
      <c r="O9" s="14"/>
      <c r="P9" s="14"/>
      <c r="Q9" s="14"/>
      <c r="R9" s="14"/>
      <c r="S9" s="14"/>
      <c r="T9" s="14"/>
      <c r="U9" s="14"/>
      <c r="V9" s="14"/>
      <c r="W9" s="14"/>
      <c r="X9" s="14"/>
      <c r="Y9" s="14"/>
      <c r="Z9" s="14"/>
    </row>
    <row r="10" spans="1:26" x14ac:dyDescent="0.25">
      <c r="A10" s="945" t="s">
        <v>630</v>
      </c>
      <c r="B10" s="946" t="s">
        <v>885</v>
      </c>
      <c r="C10" s="947" t="s">
        <v>886</v>
      </c>
      <c r="D10" s="947" t="s">
        <v>631</v>
      </c>
      <c r="E10" s="947">
        <v>27</v>
      </c>
      <c r="F10" s="947">
        <v>27</v>
      </c>
      <c r="G10" s="947">
        <v>27</v>
      </c>
      <c r="H10" s="947">
        <v>27</v>
      </c>
    </row>
    <row r="11" spans="1:26" s="940" customFormat="1" x14ac:dyDescent="0.25">
      <c r="A11" s="945" t="s">
        <v>608</v>
      </c>
      <c r="B11" s="948" t="s">
        <v>957</v>
      </c>
      <c r="C11" s="949" t="s">
        <v>884</v>
      </c>
      <c r="D11" s="949" t="s">
        <v>609</v>
      </c>
      <c r="E11" s="949">
        <v>12</v>
      </c>
      <c r="F11" s="949">
        <v>12</v>
      </c>
      <c r="G11" s="949">
        <v>12</v>
      </c>
      <c r="H11" s="949">
        <v>12</v>
      </c>
    </row>
    <row r="12" spans="1:26" x14ac:dyDescent="0.25">
      <c r="A12" s="945" t="s">
        <v>627</v>
      </c>
      <c r="B12" s="946" t="s">
        <v>887</v>
      </c>
      <c r="C12" s="947" t="s">
        <v>888</v>
      </c>
      <c r="D12" s="947" t="s">
        <v>889</v>
      </c>
      <c r="E12" s="947">
        <v>4</v>
      </c>
      <c r="F12" s="947">
        <v>4</v>
      </c>
      <c r="G12" s="947">
        <v>4</v>
      </c>
      <c r="H12" s="947">
        <v>4</v>
      </c>
    </row>
    <row r="13" spans="1:26" x14ac:dyDescent="0.25">
      <c r="A13" s="945" t="s">
        <v>610</v>
      </c>
      <c r="B13" s="946" t="s">
        <v>890</v>
      </c>
      <c r="C13" s="947" t="s">
        <v>611</v>
      </c>
      <c r="D13" s="947"/>
      <c r="E13" s="947">
        <v>10</v>
      </c>
      <c r="F13" s="947">
        <v>10</v>
      </c>
      <c r="G13" s="947">
        <v>10</v>
      </c>
      <c r="H13" s="947">
        <v>10</v>
      </c>
    </row>
    <row r="14" spans="1:26" x14ac:dyDescent="0.25">
      <c r="A14" s="945" t="s">
        <v>612</v>
      </c>
      <c r="B14" s="946" t="s">
        <v>891</v>
      </c>
      <c r="C14" s="947" t="s">
        <v>892</v>
      </c>
      <c r="D14" s="947" t="s">
        <v>893</v>
      </c>
      <c r="E14" s="947">
        <v>10</v>
      </c>
      <c r="F14" s="947">
        <v>9</v>
      </c>
      <c r="G14" s="947">
        <v>9</v>
      </c>
      <c r="H14" s="947">
        <v>9</v>
      </c>
    </row>
    <row r="15" spans="1:26" x14ac:dyDescent="0.25">
      <c r="A15" s="945" t="s">
        <v>613</v>
      </c>
      <c r="B15" s="946" t="s">
        <v>894</v>
      </c>
      <c r="C15" s="947" t="s">
        <v>895</v>
      </c>
      <c r="D15" s="947" t="s">
        <v>614</v>
      </c>
      <c r="E15" s="947">
        <v>44</v>
      </c>
      <c r="F15" s="947">
        <v>44</v>
      </c>
      <c r="G15" s="947">
        <v>44</v>
      </c>
      <c r="H15" s="947">
        <v>44</v>
      </c>
    </row>
    <row r="16" spans="1:26" x14ac:dyDescent="0.25">
      <c r="A16" s="945" t="s">
        <v>615</v>
      </c>
      <c r="B16" s="946" t="s">
        <v>896</v>
      </c>
      <c r="C16" s="947" t="s">
        <v>896</v>
      </c>
      <c r="D16" s="947" t="s">
        <v>616</v>
      </c>
      <c r="E16" s="947">
        <v>36</v>
      </c>
      <c r="F16" s="947">
        <v>35</v>
      </c>
      <c r="G16" s="947">
        <v>35</v>
      </c>
      <c r="H16" s="947">
        <v>35</v>
      </c>
    </row>
    <row r="17" spans="1:8" x14ac:dyDescent="0.25">
      <c r="A17" s="945" t="s">
        <v>897</v>
      </c>
      <c r="B17" s="946" t="s">
        <v>898</v>
      </c>
      <c r="C17" s="947"/>
      <c r="D17" s="947"/>
      <c r="E17" s="947"/>
      <c r="F17" s="947"/>
      <c r="G17" s="947"/>
      <c r="H17" s="947"/>
    </row>
    <row r="18" spans="1:8" x14ac:dyDescent="0.25">
      <c r="A18" s="945" t="s">
        <v>628</v>
      </c>
      <c r="B18" s="946" t="s">
        <v>899</v>
      </c>
      <c r="C18" s="947" t="s">
        <v>900</v>
      </c>
      <c r="D18" s="947" t="s">
        <v>629</v>
      </c>
      <c r="E18" s="947">
        <v>41</v>
      </c>
      <c r="F18" s="947">
        <v>41</v>
      </c>
      <c r="G18" s="947">
        <v>41</v>
      </c>
      <c r="H18" s="947">
        <v>41</v>
      </c>
    </row>
    <row r="19" spans="1:8" x14ac:dyDescent="0.25">
      <c r="A19" s="945" t="s">
        <v>617</v>
      </c>
      <c r="B19" s="946" t="s">
        <v>372</v>
      </c>
      <c r="C19" s="947"/>
      <c r="D19" s="947"/>
      <c r="E19" s="947"/>
      <c r="F19" s="947"/>
      <c r="G19" s="947"/>
      <c r="H19" s="947"/>
    </row>
    <row r="20" spans="1:8" x14ac:dyDescent="0.25">
      <c r="A20" s="945" t="s">
        <v>618</v>
      </c>
      <c r="B20" s="946" t="s">
        <v>384</v>
      </c>
      <c r="C20" s="947" t="s">
        <v>956</v>
      </c>
      <c r="D20" s="947" t="s">
        <v>619</v>
      </c>
      <c r="E20" s="947">
        <v>23</v>
      </c>
      <c r="F20" s="947">
        <v>22</v>
      </c>
      <c r="G20" s="947">
        <v>22</v>
      </c>
      <c r="H20" s="947">
        <v>22</v>
      </c>
    </row>
    <row r="21" spans="1:8" x14ac:dyDescent="0.25">
      <c r="A21" s="945" t="s">
        <v>632</v>
      </c>
      <c r="B21" s="946" t="s">
        <v>581</v>
      </c>
      <c r="C21" s="947"/>
      <c r="D21" s="947"/>
      <c r="E21" s="947"/>
      <c r="F21" s="947"/>
      <c r="G21" s="947"/>
      <c r="H21" s="947"/>
    </row>
    <row r="22" spans="1:8" x14ac:dyDescent="0.25">
      <c r="A22" s="945" t="s">
        <v>901</v>
      </c>
      <c r="B22" s="946" t="s">
        <v>902</v>
      </c>
      <c r="C22" s="947"/>
      <c r="D22" s="947"/>
      <c r="E22" s="947"/>
      <c r="F22" s="947"/>
      <c r="G22" s="947"/>
      <c r="H22" s="947"/>
    </row>
    <row r="23" spans="1:8" x14ac:dyDescent="0.25">
      <c r="A23" s="945" t="s">
        <v>620</v>
      </c>
      <c r="B23" s="946" t="s">
        <v>903</v>
      </c>
      <c r="C23" s="947" t="s">
        <v>904</v>
      </c>
      <c r="D23" s="947" t="s">
        <v>621</v>
      </c>
      <c r="E23" s="947">
        <v>5</v>
      </c>
      <c r="F23" s="947">
        <v>5</v>
      </c>
      <c r="G23" s="947">
        <v>5</v>
      </c>
      <c r="H23" s="947">
        <v>5</v>
      </c>
    </row>
    <row r="24" spans="1:8" x14ac:dyDescent="0.25">
      <c r="A24" s="945" t="s">
        <v>622</v>
      </c>
      <c r="B24" s="946" t="s">
        <v>905</v>
      </c>
      <c r="C24" s="947"/>
      <c r="D24" s="947"/>
      <c r="E24" s="947"/>
      <c r="F24" s="947"/>
      <c r="G24" s="947"/>
      <c r="H24" s="947"/>
    </row>
    <row r="25" spans="1:8" x14ac:dyDescent="0.25">
      <c r="A25" s="945" t="s">
        <v>623</v>
      </c>
      <c r="B25" s="946" t="s">
        <v>906</v>
      </c>
      <c r="C25" s="947" t="s">
        <v>907</v>
      </c>
      <c r="D25" s="947"/>
      <c r="E25" s="947">
        <v>104</v>
      </c>
      <c r="F25" s="947">
        <v>103</v>
      </c>
      <c r="G25" s="947">
        <v>103</v>
      </c>
      <c r="H25" s="947">
        <v>103</v>
      </c>
    </row>
    <row r="26" spans="1:8" x14ac:dyDescent="0.25">
      <c r="A26" s="945" t="s">
        <v>624</v>
      </c>
      <c r="B26" s="946" t="s">
        <v>908</v>
      </c>
      <c r="C26" s="947" t="s">
        <v>909</v>
      </c>
      <c r="D26" s="947"/>
      <c r="E26" s="947">
        <v>22</v>
      </c>
      <c r="F26" s="947">
        <v>22</v>
      </c>
      <c r="G26" s="947">
        <v>22</v>
      </c>
      <c r="H26" s="947">
        <v>22</v>
      </c>
    </row>
    <row r="27" spans="1:8" x14ac:dyDescent="0.25">
      <c r="A27" s="945" t="s">
        <v>625</v>
      </c>
      <c r="B27" s="946" t="s">
        <v>486</v>
      </c>
      <c r="C27" s="947" t="s">
        <v>910</v>
      </c>
      <c r="D27" s="947" t="s">
        <v>626</v>
      </c>
      <c r="E27" s="947">
        <v>16</v>
      </c>
      <c r="F27" s="947">
        <v>16</v>
      </c>
      <c r="G27" s="947">
        <v>16</v>
      </c>
      <c r="H27" s="947">
        <v>16</v>
      </c>
    </row>
    <row r="28" spans="1:8" x14ac:dyDescent="0.25">
      <c r="A28" s="945" t="s">
        <v>911</v>
      </c>
      <c r="B28" s="946" t="s">
        <v>912</v>
      </c>
      <c r="C28" s="947"/>
      <c r="D28" s="947"/>
      <c r="E28" s="947"/>
      <c r="F28" s="947"/>
      <c r="G28" s="947"/>
      <c r="H28" s="947"/>
    </row>
    <row r="29" spans="1:8" x14ac:dyDescent="0.25">
      <c r="A29" s="950"/>
      <c r="B29" s="950"/>
      <c r="C29" s="950"/>
      <c r="D29" s="950"/>
      <c r="E29" s="951">
        <f>E27+E26+E25+E23+E20+E18+E16+E15+E14+E13+E12+E11+E10+E8</f>
        <v>506</v>
      </c>
      <c r="F29" s="951">
        <f>F27+F26+F25+F23+F20+F18+F16+F15+F14+F13+F12+F11+F10+F8</f>
        <v>502</v>
      </c>
      <c r="G29" s="951">
        <f>G27+G26+G25+G23+G20+G18+G16+G15+G14+G13+G12+G11+G10+G8</f>
        <v>502</v>
      </c>
      <c r="H29" s="951">
        <f>H27+H26+H25+H23+H20+H18+H16+H15+H14+H13+H12+H11+H10+H8</f>
        <v>502</v>
      </c>
    </row>
  </sheetData>
  <mergeCells count="9">
    <mergeCell ref="A1:H1"/>
    <mergeCell ref="A3:H3"/>
    <mergeCell ref="A5:A6"/>
    <mergeCell ref="B5:B6"/>
    <mergeCell ref="C5:C6"/>
    <mergeCell ref="D5:D6"/>
    <mergeCell ref="E5:H5"/>
    <mergeCell ref="E6:E7"/>
    <mergeCell ref="F6:F7"/>
  </mergeCells>
  <pageMargins left="0.7" right="0.7" top="0.75" bottom="0.75" header="0.3" footer="0.3"/>
  <pageSetup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3"/>
  <sheetViews>
    <sheetView showGridLines="0" topLeftCell="A18" zoomScale="55" zoomScaleNormal="55" workbookViewId="0">
      <selection activeCell="R47" sqref="R47"/>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9230</v>
      </c>
      <c r="C4" s="1006"/>
      <c r="D4" s="1007" t="s">
        <v>10</v>
      </c>
      <c r="E4" s="1008"/>
      <c r="F4" s="1009" t="s">
        <v>466</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467</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36" t="s">
        <v>468</v>
      </c>
      <c r="G10" s="1037"/>
      <c r="H10" s="1037"/>
      <c r="I10" s="1037"/>
      <c r="J10" s="1037"/>
      <c r="K10" s="1038"/>
      <c r="L10" s="411"/>
    </row>
    <row r="11" spans="1:28" ht="18.75" x14ac:dyDescent="0.3">
      <c r="A11" s="412">
        <v>1</v>
      </c>
      <c r="B11" s="413"/>
      <c r="C11" s="413"/>
      <c r="D11" s="414"/>
      <c r="E11" s="415"/>
      <c r="F11" s="1039"/>
      <c r="G11" s="1040"/>
      <c r="H11" s="1040"/>
      <c r="I11" s="1040"/>
      <c r="J11" s="1040"/>
      <c r="K11" s="1041"/>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469</v>
      </c>
      <c r="G13" s="424" t="s">
        <v>19</v>
      </c>
      <c r="H13" s="425">
        <v>14.29</v>
      </c>
      <c r="I13" s="425">
        <v>14.29</v>
      </c>
      <c r="J13" s="425">
        <v>14.29</v>
      </c>
      <c r="K13" s="426">
        <v>14.29</v>
      </c>
      <c r="L13" s="422"/>
    </row>
    <row r="14" spans="1:28" ht="25.5" x14ac:dyDescent="0.25">
      <c r="A14" s="405"/>
      <c r="B14" s="403"/>
      <c r="C14" s="403"/>
      <c r="D14" s="406"/>
      <c r="E14" s="407"/>
      <c r="F14" s="423" t="s">
        <v>470</v>
      </c>
      <c r="G14" s="424" t="s">
        <v>19</v>
      </c>
      <c r="H14" s="425">
        <v>1.17</v>
      </c>
      <c r="I14" s="425">
        <v>1.17</v>
      </c>
      <c r="J14" s="425">
        <v>1.17</v>
      </c>
      <c r="K14" s="426">
        <v>1.17</v>
      </c>
      <c r="L14" s="422"/>
    </row>
    <row r="15" spans="1:28" x14ac:dyDescent="0.25">
      <c r="A15" s="427"/>
      <c r="B15" s="428"/>
      <c r="C15" s="428"/>
      <c r="D15" s="429"/>
      <c r="E15" s="430"/>
      <c r="F15" s="428"/>
      <c r="G15" s="428"/>
      <c r="H15" s="428"/>
      <c r="I15" s="428"/>
      <c r="J15" s="428"/>
      <c r="K15" s="428"/>
      <c r="L15" s="422"/>
    </row>
    <row r="16" spans="1:28" x14ac:dyDescent="0.25">
      <c r="L16" s="402"/>
    </row>
    <row r="17" spans="1:12" x14ac:dyDescent="0.25">
      <c r="A17" s="431" t="s">
        <v>21</v>
      </c>
      <c r="L17" s="402"/>
    </row>
    <row r="18" spans="1:12" x14ac:dyDescent="0.25">
      <c r="L18" s="402"/>
    </row>
    <row r="19" spans="1:12" x14ac:dyDescent="0.25">
      <c r="B19" s="432"/>
      <c r="C19" s="433"/>
      <c r="D19" s="433"/>
      <c r="E19" s="433"/>
      <c r="F19" s="433"/>
      <c r="G19" s="433"/>
      <c r="H19" s="433"/>
      <c r="I19" s="433"/>
      <c r="J19" s="433"/>
      <c r="K19" s="433"/>
      <c r="L19" s="434"/>
    </row>
    <row r="20" spans="1:12" x14ac:dyDescent="0.25">
      <c r="A20" s="431">
        <v>1</v>
      </c>
      <c r="B20" s="435" t="str">
        <f>A20&amp;"."&amp;A21</f>
        <v>1.1</v>
      </c>
      <c r="C20" s="436"/>
      <c r="D20" s="436"/>
      <c r="E20" s="436"/>
      <c r="F20" s="1042" t="s">
        <v>471</v>
      </c>
      <c r="G20" s="1043"/>
      <c r="H20" s="1043"/>
      <c r="I20" s="1043"/>
      <c r="J20" s="1043"/>
      <c r="K20" s="1043"/>
      <c r="L20" s="434"/>
    </row>
    <row r="21" spans="1:12" x14ac:dyDescent="0.25">
      <c r="A21" s="431">
        <v>1</v>
      </c>
      <c r="B21" s="439" t="s">
        <v>23</v>
      </c>
      <c r="C21" s="436"/>
      <c r="D21" s="436"/>
      <c r="E21" s="436"/>
      <c r="F21" s="1044"/>
      <c r="G21" s="1045"/>
      <c r="H21" s="1045"/>
      <c r="I21" s="1045"/>
      <c r="J21" s="1045"/>
      <c r="K21" s="1045"/>
      <c r="L21" s="434"/>
    </row>
    <row r="22" spans="1:12" x14ac:dyDescent="0.25">
      <c r="B22" s="439"/>
      <c r="C22" s="436"/>
      <c r="D22" s="436"/>
      <c r="E22" s="436"/>
      <c r="F22" s="442" t="s">
        <v>24</v>
      </c>
      <c r="G22" s="420" t="s">
        <v>17</v>
      </c>
      <c r="H22" s="443">
        <v>2023</v>
      </c>
      <c r="I22" s="443">
        <v>2024</v>
      </c>
      <c r="J22" s="443">
        <v>2025</v>
      </c>
      <c r="K22" s="443">
        <v>2026</v>
      </c>
      <c r="L22" s="434"/>
    </row>
    <row r="23" spans="1:12" x14ac:dyDescent="0.25">
      <c r="B23" s="439"/>
      <c r="C23" s="436"/>
      <c r="D23" s="436"/>
      <c r="E23" s="436"/>
      <c r="F23" s="444" t="s">
        <v>451</v>
      </c>
      <c r="G23" s="445" t="s">
        <v>19</v>
      </c>
      <c r="H23" s="425">
        <v>10.130000000000001</v>
      </c>
      <c r="I23" s="425">
        <v>10.130000000000001</v>
      </c>
      <c r="J23" s="425">
        <v>10.130000000000001</v>
      </c>
      <c r="K23" s="425">
        <v>10.130000000000001</v>
      </c>
      <c r="L23" s="434"/>
    </row>
    <row r="24" spans="1:12" x14ac:dyDescent="0.25">
      <c r="B24" s="439"/>
      <c r="C24" s="436"/>
      <c r="D24" s="436"/>
      <c r="E24" s="436"/>
      <c r="F24" s="444" t="s">
        <v>472</v>
      </c>
      <c r="G24" s="445" t="s">
        <v>19</v>
      </c>
      <c r="H24" s="425">
        <v>10.53</v>
      </c>
      <c r="I24" s="425">
        <v>10.53</v>
      </c>
      <c r="J24" s="425">
        <v>10.53</v>
      </c>
      <c r="K24" s="425">
        <v>10.53</v>
      </c>
      <c r="L24" s="434"/>
    </row>
    <row r="25" spans="1:12" x14ac:dyDescent="0.25">
      <c r="B25" s="446"/>
      <c r="C25" s="447"/>
      <c r="D25" s="447"/>
      <c r="E25" s="447"/>
      <c r="F25" s="447"/>
      <c r="G25" s="447"/>
      <c r="H25" s="447"/>
      <c r="I25" s="447"/>
      <c r="J25" s="447"/>
      <c r="K25" s="447"/>
      <c r="L25" s="434"/>
    </row>
    <row r="26" spans="1:12" x14ac:dyDescent="0.25">
      <c r="L26" s="402"/>
    </row>
    <row r="27" spans="1:12" x14ac:dyDescent="0.25">
      <c r="L27" s="402"/>
    </row>
    <row r="28" spans="1:12" x14ac:dyDescent="0.25">
      <c r="A28" s="1046" t="s">
        <v>9</v>
      </c>
      <c r="B28" s="1047"/>
      <c r="C28" s="1047"/>
      <c r="D28" s="1048"/>
      <c r="E28" s="1048"/>
      <c r="F28" s="451" t="s">
        <v>26</v>
      </c>
      <c r="G28" s="452" t="s">
        <v>27</v>
      </c>
      <c r="H28" s="453"/>
      <c r="I28" s="451" t="s">
        <v>28</v>
      </c>
      <c r="J28" s="451" t="s">
        <v>29</v>
      </c>
      <c r="K28" s="451" t="s">
        <v>30</v>
      </c>
      <c r="L28" s="402"/>
    </row>
    <row r="29" spans="1:12" x14ac:dyDescent="0.25">
      <c r="A29" s="454" t="s">
        <v>31</v>
      </c>
      <c r="B29" s="455" t="s">
        <v>32</v>
      </c>
      <c r="C29" s="456" t="s">
        <v>33</v>
      </c>
      <c r="D29" s="1049" t="s">
        <v>34</v>
      </c>
      <c r="E29" s="1050"/>
      <c r="F29" s="459" t="s">
        <v>35</v>
      </c>
      <c r="G29" s="460" t="s">
        <v>36</v>
      </c>
      <c r="H29" s="461"/>
      <c r="I29" s="459" t="s">
        <v>37</v>
      </c>
      <c r="J29" s="459" t="s">
        <v>919</v>
      </c>
      <c r="K29" s="459" t="s">
        <v>920</v>
      </c>
      <c r="L29" s="402"/>
    </row>
    <row r="30" spans="1:12" x14ac:dyDescent="0.25">
      <c r="A30" s="462"/>
      <c r="B30" s="463"/>
      <c r="C30" s="463"/>
      <c r="D30" s="464"/>
      <c r="E30" s="465"/>
      <c r="L30" s="402"/>
    </row>
    <row r="31" spans="1:12" x14ac:dyDescent="0.25">
      <c r="A31" s="412">
        <v>1</v>
      </c>
      <c r="B31" s="435">
        <v>1</v>
      </c>
      <c r="C31" s="466"/>
      <c r="D31" s="467"/>
      <c r="E31" s="468"/>
      <c r="F31" s="469"/>
      <c r="G31" s="470"/>
      <c r="H31" s="471"/>
      <c r="I31" s="472"/>
      <c r="J31" s="473"/>
      <c r="K31" s="473"/>
      <c r="L31" s="402"/>
    </row>
    <row r="32" spans="1:12" x14ac:dyDescent="0.25">
      <c r="L32" s="402"/>
    </row>
    <row r="33" spans="1:12" x14ac:dyDescent="0.25">
      <c r="L33" s="402"/>
    </row>
    <row r="34" spans="1:12" x14ac:dyDescent="0.25">
      <c r="A34" s="431" t="s">
        <v>21</v>
      </c>
      <c r="L34" s="402"/>
    </row>
    <row r="35" spans="1:12" x14ac:dyDescent="0.25">
      <c r="L35" s="402"/>
    </row>
    <row r="36" spans="1:12" x14ac:dyDescent="0.25">
      <c r="B36" s="432"/>
      <c r="C36" s="433"/>
      <c r="D36" s="433"/>
      <c r="E36" s="433"/>
      <c r="F36" s="433"/>
      <c r="G36" s="433"/>
      <c r="H36" s="433"/>
      <c r="I36" s="433"/>
      <c r="J36" s="433"/>
      <c r="K36" s="433"/>
      <c r="L36" s="434"/>
    </row>
    <row r="37" spans="1:12" x14ac:dyDescent="0.25">
      <c r="A37" s="431">
        <v>1</v>
      </c>
      <c r="B37" s="435" t="str">
        <f>A37&amp;"."&amp;A38</f>
        <v>1.2</v>
      </c>
      <c r="C37" s="436"/>
      <c r="D37" s="436"/>
      <c r="E37" s="436"/>
      <c r="F37" s="437" t="s">
        <v>473</v>
      </c>
      <c r="G37" s="438"/>
      <c r="H37" s="438"/>
      <c r="I37" s="438"/>
      <c r="J37" s="438"/>
      <c r="K37" s="438"/>
      <c r="L37" s="434"/>
    </row>
    <row r="38" spans="1:12" x14ac:dyDescent="0.25">
      <c r="A38" s="431">
        <v>2</v>
      </c>
      <c r="B38" s="439" t="s">
        <v>23</v>
      </c>
      <c r="C38" s="436"/>
      <c r="D38" s="436"/>
      <c r="E38" s="436"/>
      <c r="F38" s="440"/>
      <c r="G38" s="441"/>
      <c r="H38" s="441"/>
      <c r="I38" s="441"/>
      <c r="J38" s="441"/>
      <c r="K38" s="441"/>
      <c r="L38" s="434"/>
    </row>
    <row r="39" spans="1:12" x14ac:dyDescent="0.25">
      <c r="B39" s="439"/>
      <c r="C39" s="436"/>
      <c r="D39" s="436"/>
      <c r="E39" s="436"/>
      <c r="F39" s="442" t="s">
        <v>24</v>
      </c>
      <c r="G39" s="420" t="s">
        <v>17</v>
      </c>
      <c r="H39" s="443">
        <v>2023</v>
      </c>
      <c r="I39" s="443">
        <v>2024</v>
      </c>
      <c r="J39" s="443">
        <v>2025</v>
      </c>
      <c r="K39" s="443">
        <v>2026</v>
      </c>
      <c r="L39" s="434"/>
    </row>
    <row r="40" spans="1:12" ht="25.5" x14ac:dyDescent="0.25">
      <c r="B40" s="439"/>
      <c r="C40" s="436"/>
      <c r="D40" s="436"/>
      <c r="E40" s="436"/>
      <c r="F40" s="444" t="s">
        <v>469</v>
      </c>
      <c r="G40" s="445" t="s">
        <v>19</v>
      </c>
      <c r="H40" s="425">
        <v>14.29</v>
      </c>
      <c r="I40" s="425">
        <v>14.29</v>
      </c>
      <c r="J40" s="425">
        <v>14.29</v>
      </c>
      <c r="K40" s="425">
        <v>14.29</v>
      </c>
      <c r="L40" s="434"/>
    </row>
    <row r="41" spans="1:12" x14ac:dyDescent="0.25">
      <c r="B41" s="446"/>
      <c r="C41" s="447"/>
      <c r="D41" s="447"/>
      <c r="E41" s="447"/>
      <c r="F41" s="447"/>
      <c r="G41" s="447"/>
      <c r="H41" s="447"/>
      <c r="I41" s="447"/>
      <c r="J41" s="447"/>
      <c r="K41" s="447"/>
      <c r="L41" s="434"/>
    </row>
    <row r="42" spans="1:12" x14ac:dyDescent="0.25">
      <c r="L42" s="402"/>
    </row>
    <row r="43" spans="1:12" x14ac:dyDescent="0.25">
      <c r="L43" s="402"/>
    </row>
    <row r="44" spans="1:12" x14ac:dyDescent="0.25">
      <c r="A44" s="448" t="s">
        <v>9</v>
      </c>
      <c r="B44" s="449"/>
      <c r="C44" s="449"/>
      <c r="D44" s="450"/>
      <c r="E44" s="450"/>
      <c r="F44" s="451" t="s">
        <v>26</v>
      </c>
      <c r="G44" s="452" t="s">
        <v>27</v>
      </c>
      <c r="H44" s="453"/>
      <c r="I44" s="451" t="s">
        <v>28</v>
      </c>
      <c r="J44" s="451" t="s">
        <v>29</v>
      </c>
      <c r="K44" s="451" t="s">
        <v>30</v>
      </c>
      <c r="L44" s="402"/>
    </row>
    <row r="45" spans="1:12" x14ac:dyDescent="0.25">
      <c r="A45" s="454" t="s">
        <v>31</v>
      </c>
      <c r="B45" s="455" t="s">
        <v>32</v>
      </c>
      <c r="C45" s="456" t="s">
        <v>33</v>
      </c>
      <c r="D45" s="457" t="s">
        <v>34</v>
      </c>
      <c r="E45" s="458"/>
      <c r="F45" s="459" t="s">
        <v>35</v>
      </c>
      <c r="G45" s="460" t="s">
        <v>36</v>
      </c>
      <c r="H45" s="461"/>
      <c r="I45" s="459" t="s">
        <v>37</v>
      </c>
      <c r="J45" s="459" t="s">
        <v>919</v>
      </c>
      <c r="K45" s="459" t="s">
        <v>920</v>
      </c>
      <c r="L45" s="402"/>
    </row>
    <row r="46" spans="1:12" x14ac:dyDescent="0.25">
      <c r="A46" s="462"/>
      <c r="B46" s="463"/>
      <c r="C46" s="463"/>
      <c r="D46" s="464"/>
      <c r="E46" s="465"/>
      <c r="L46" s="402"/>
    </row>
    <row r="47" spans="1:12" x14ac:dyDescent="0.25">
      <c r="A47" s="412">
        <v>1</v>
      </c>
      <c r="B47" s="435">
        <v>2</v>
      </c>
      <c r="C47" s="466"/>
      <c r="D47" s="467"/>
      <c r="E47" s="468" t="s">
        <v>474</v>
      </c>
      <c r="F47" s="469" t="s">
        <v>475</v>
      </c>
      <c r="G47" s="470" t="s">
        <v>19</v>
      </c>
      <c r="H47" s="471" t="s">
        <v>19</v>
      </c>
      <c r="I47" s="472" t="s">
        <v>42</v>
      </c>
      <c r="J47" s="473">
        <v>1</v>
      </c>
      <c r="K47" s="473"/>
      <c r="L47" s="402"/>
    </row>
    <row r="48" spans="1:12" x14ac:dyDescent="0.25">
      <c r="L48" s="402"/>
    </row>
    <row r="49" spans="1:12" x14ac:dyDescent="0.25">
      <c r="L49" s="402"/>
    </row>
    <row r="50" spans="1:12" x14ac:dyDescent="0.25">
      <c r="A50" s="431" t="s">
        <v>21</v>
      </c>
      <c r="L50" s="402"/>
    </row>
    <row r="51" spans="1:12" x14ac:dyDescent="0.25">
      <c r="L51" s="402"/>
    </row>
    <row r="52" spans="1:12" x14ac:dyDescent="0.25">
      <c r="B52" s="432"/>
      <c r="C52" s="433"/>
      <c r="D52" s="433"/>
      <c r="E52" s="433"/>
      <c r="F52" s="433"/>
      <c r="G52" s="433"/>
      <c r="H52" s="433"/>
      <c r="I52" s="433"/>
      <c r="J52" s="433"/>
      <c r="K52" s="433"/>
      <c r="L52" s="434"/>
    </row>
    <row r="53" spans="1:12" ht="45" x14ac:dyDescent="0.25">
      <c r="A53" s="431">
        <v>1</v>
      </c>
      <c r="B53" s="435" t="str">
        <f>A53&amp;"."&amp;A54</f>
        <v>1.3</v>
      </c>
      <c r="C53" s="436"/>
      <c r="D53" s="436"/>
      <c r="E53" s="436"/>
      <c r="F53" s="437" t="s">
        <v>476</v>
      </c>
      <c r="G53" s="438"/>
      <c r="H53" s="438"/>
      <c r="I53" s="438"/>
      <c r="J53" s="438"/>
      <c r="K53" s="438"/>
      <c r="L53" s="434"/>
    </row>
    <row r="54" spans="1:12" x14ac:dyDescent="0.25">
      <c r="A54" s="431">
        <v>3</v>
      </c>
      <c r="B54" s="439" t="s">
        <v>23</v>
      </c>
      <c r="C54" s="436"/>
      <c r="D54" s="436"/>
      <c r="E54" s="436"/>
      <c r="F54" s="440"/>
      <c r="G54" s="441"/>
      <c r="H54" s="441"/>
      <c r="I54" s="441"/>
      <c r="J54" s="441"/>
      <c r="K54" s="441"/>
      <c r="L54" s="434"/>
    </row>
    <row r="55" spans="1:12" x14ac:dyDescent="0.25">
      <c r="B55" s="439"/>
      <c r="C55" s="436"/>
      <c r="D55" s="436"/>
      <c r="E55" s="436"/>
      <c r="F55" s="442" t="s">
        <v>24</v>
      </c>
      <c r="G55" s="420" t="s">
        <v>17</v>
      </c>
      <c r="H55" s="443">
        <v>2023</v>
      </c>
      <c r="I55" s="443">
        <v>2024</v>
      </c>
      <c r="J55" s="443">
        <v>2025</v>
      </c>
      <c r="K55" s="443">
        <v>2026</v>
      </c>
      <c r="L55" s="434"/>
    </row>
    <row r="56" spans="1:12" ht="25.5" x14ac:dyDescent="0.25">
      <c r="B56" s="439"/>
      <c r="C56" s="436"/>
      <c r="D56" s="436"/>
      <c r="E56" s="436"/>
      <c r="F56" s="444" t="s">
        <v>470</v>
      </c>
      <c r="G56" s="445" t="s">
        <v>19</v>
      </c>
      <c r="H56" s="425">
        <v>1.17</v>
      </c>
      <c r="I56" s="425">
        <v>1.17</v>
      </c>
      <c r="J56" s="425">
        <v>1.17</v>
      </c>
      <c r="K56" s="425">
        <v>1.17</v>
      </c>
      <c r="L56" s="434"/>
    </row>
    <row r="57" spans="1:12" x14ac:dyDescent="0.25">
      <c r="B57" s="446"/>
      <c r="C57" s="447"/>
      <c r="D57" s="447"/>
      <c r="E57" s="447"/>
      <c r="F57" s="447"/>
      <c r="G57" s="447"/>
      <c r="H57" s="447"/>
      <c r="I57" s="447"/>
      <c r="J57" s="447"/>
      <c r="K57" s="447"/>
      <c r="L57" s="434"/>
    </row>
    <row r="58" spans="1:12" x14ac:dyDescent="0.25">
      <c r="L58" s="402"/>
    </row>
    <row r="59" spans="1:12" x14ac:dyDescent="0.25">
      <c r="L59" s="402"/>
    </row>
    <row r="60" spans="1:12" x14ac:dyDescent="0.25">
      <c r="A60" s="448" t="s">
        <v>9</v>
      </c>
      <c r="B60" s="449"/>
      <c r="C60" s="449"/>
      <c r="D60" s="450"/>
      <c r="E60" s="450"/>
      <c r="F60" s="451" t="s">
        <v>26</v>
      </c>
      <c r="G60" s="452" t="s">
        <v>27</v>
      </c>
      <c r="H60" s="453"/>
      <c r="I60" s="451" t="s">
        <v>28</v>
      </c>
      <c r="J60" s="451" t="s">
        <v>29</v>
      </c>
      <c r="K60" s="451" t="s">
        <v>30</v>
      </c>
      <c r="L60" s="402"/>
    </row>
    <row r="61" spans="1:12" x14ac:dyDescent="0.25">
      <c r="A61" s="454" t="s">
        <v>31</v>
      </c>
      <c r="B61" s="455" t="s">
        <v>32</v>
      </c>
      <c r="C61" s="456" t="s">
        <v>33</v>
      </c>
      <c r="D61" s="457" t="s">
        <v>34</v>
      </c>
      <c r="E61" s="458"/>
      <c r="F61" s="459" t="s">
        <v>35</v>
      </c>
      <c r="G61" s="460" t="s">
        <v>36</v>
      </c>
      <c r="H61" s="461"/>
      <c r="I61" s="459" t="s">
        <v>37</v>
      </c>
      <c r="J61" s="459" t="s">
        <v>38</v>
      </c>
      <c r="K61" s="459" t="s">
        <v>39</v>
      </c>
      <c r="L61" s="402"/>
    </row>
    <row r="62" spans="1:12" x14ac:dyDescent="0.25">
      <c r="A62" s="462"/>
      <c r="B62" s="463"/>
      <c r="C62" s="463"/>
      <c r="D62" s="464"/>
      <c r="E62" s="465"/>
      <c r="L62" s="402"/>
    </row>
    <row r="63" spans="1:12" x14ac:dyDescent="0.25">
      <c r="A63" s="412">
        <v>1</v>
      </c>
      <c r="B63" s="435">
        <v>3</v>
      </c>
      <c r="C63" s="466"/>
      <c r="D63" s="467"/>
      <c r="E63" s="468"/>
      <c r="F63" s="469" t="s">
        <v>973</v>
      </c>
      <c r="G63" s="469" t="s">
        <v>973</v>
      </c>
      <c r="H63" s="471"/>
      <c r="I63" s="472"/>
      <c r="J63" s="473"/>
      <c r="K63" s="473">
        <v>12094</v>
      </c>
      <c r="L63" s="402"/>
    </row>
    <row r="64" spans="1:12" x14ac:dyDescent="0.25">
      <c r="A64" s="412"/>
      <c r="B64" s="435"/>
      <c r="C64" s="466"/>
      <c r="D64" s="467"/>
      <c r="E64" s="468"/>
      <c r="F64" s="469" t="s">
        <v>979</v>
      </c>
      <c r="G64" s="469" t="s">
        <v>979</v>
      </c>
      <c r="H64" s="471"/>
      <c r="I64" s="472"/>
      <c r="J64" s="473"/>
      <c r="K64" s="473">
        <v>2611</v>
      </c>
      <c r="L64" s="402"/>
    </row>
    <row r="65" spans="1:29" x14ac:dyDescent="0.25">
      <c r="A65" s="412"/>
      <c r="B65" s="435"/>
      <c r="C65" s="466"/>
      <c r="D65" s="467"/>
      <c r="E65" s="468"/>
      <c r="F65" s="469" t="s">
        <v>959</v>
      </c>
      <c r="G65" s="469" t="s">
        <v>959</v>
      </c>
      <c r="H65" s="471"/>
      <c r="I65" s="472"/>
      <c r="J65" s="473"/>
      <c r="K65" s="473">
        <v>5826</v>
      </c>
      <c r="L65" s="402"/>
    </row>
    <row r="66" spans="1:29" x14ac:dyDescent="0.25">
      <c r="A66" s="412"/>
      <c r="B66" s="435"/>
      <c r="C66" s="466"/>
      <c r="D66" s="467"/>
      <c r="E66" s="468"/>
      <c r="F66" s="469" t="s">
        <v>972</v>
      </c>
      <c r="G66" s="469" t="s">
        <v>972</v>
      </c>
      <c r="H66" s="471"/>
      <c r="I66" s="472"/>
      <c r="J66" s="473"/>
      <c r="K66" s="473">
        <v>6654</v>
      </c>
    </row>
    <row r="67" spans="1:29" x14ac:dyDescent="0.25">
      <c r="A67" s="412"/>
      <c r="B67" s="435"/>
      <c r="C67" s="466"/>
      <c r="D67" s="467"/>
      <c r="E67" s="468"/>
      <c r="F67" s="469"/>
      <c r="G67" s="470"/>
      <c r="H67" s="471"/>
      <c r="I67" s="472"/>
      <c r="J67" s="473"/>
      <c r="K67" s="473"/>
    </row>
    <row r="68" spans="1:29" x14ac:dyDescent="0.25">
      <c r="A68" s="412"/>
      <c r="B68" s="435"/>
      <c r="C68" s="466"/>
      <c r="D68" s="467"/>
      <c r="E68" s="468"/>
      <c r="F68" s="469"/>
      <c r="G68" s="470"/>
      <c r="H68" s="471"/>
      <c r="I68" s="472"/>
      <c r="J68" s="473"/>
      <c r="K68" s="473"/>
    </row>
    <row r="69" spans="1:29" ht="10.5" customHeight="1" x14ac:dyDescent="0.25">
      <c r="A69" s="474"/>
      <c r="B69" s="393"/>
      <c r="C69" s="393"/>
      <c r="D69" s="393"/>
      <c r="E69" s="393"/>
      <c r="F69" s="393"/>
      <c r="G69" s="393"/>
      <c r="H69" s="393"/>
      <c r="I69" s="393"/>
      <c r="J69" s="393"/>
      <c r="K69" s="393"/>
      <c r="L69" s="393"/>
      <c r="M69" s="393"/>
      <c r="N69" s="393"/>
      <c r="O69" s="393"/>
      <c r="P69" s="475"/>
      <c r="Q69" s="475"/>
      <c r="R69" s="475"/>
      <c r="S69" s="476"/>
      <c r="T69" s="476"/>
      <c r="U69" s="476"/>
      <c r="V69" s="476"/>
      <c r="W69" s="475"/>
      <c r="X69" s="68"/>
      <c r="Y69" s="68"/>
      <c r="Z69" s="477"/>
      <c r="AA69" s="478"/>
      <c r="AB69" s="68"/>
      <c r="AC69" s="68"/>
    </row>
    <row r="70" spans="1:29" ht="15" customHeight="1" x14ac:dyDescent="0.25">
      <c r="A70" s="474"/>
      <c r="B70" s="463"/>
      <c r="C70" s="463"/>
      <c r="D70" s="479"/>
      <c r="E70" s="480"/>
      <c r="F70" s="393"/>
      <c r="G70" s="393"/>
      <c r="H70" s="393"/>
      <c r="I70" s="393"/>
      <c r="J70" s="393"/>
      <c r="K70" s="393"/>
      <c r="L70" s="393"/>
      <c r="M70" s="393"/>
      <c r="N70" s="393"/>
      <c r="O70" s="393"/>
      <c r="P70" s="68"/>
      <c r="Q70" s="68"/>
      <c r="R70" s="68"/>
      <c r="S70" s="481"/>
      <c r="T70" s="481"/>
      <c r="U70" s="481"/>
      <c r="V70" s="481"/>
      <c r="W70" s="68"/>
      <c r="X70" s="68"/>
      <c r="Y70" s="68"/>
      <c r="Z70" s="68"/>
      <c r="AA70" s="68"/>
      <c r="AB70" s="68"/>
      <c r="AC70" s="68"/>
    </row>
    <row r="71" spans="1:29" ht="21" customHeight="1" x14ac:dyDescent="0.25">
      <c r="A71" s="474"/>
      <c r="B71" s="463"/>
      <c r="C71" s="463"/>
      <c r="D71" s="479"/>
      <c r="E71" s="480"/>
      <c r="F71" s="393"/>
      <c r="G71" s="393"/>
      <c r="H71" s="393"/>
      <c r="I71" s="393"/>
      <c r="J71" s="393"/>
      <c r="K71" s="393"/>
      <c r="L71" s="393"/>
      <c r="M71" s="393"/>
      <c r="N71" s="393"/>
      <c r="O71" s="393"/>
      <c r="P71" s="475"/>
      <c r="Q71" s="475"/>
      <c r="R71" s="999" t="s">
        <v>48</v>
      </c>
      <c r="S71" s="1000"/>
      <c r="T71" s="1000"/>
      <c r="U71" s="1000"/>
      <c r="V71" s="1000"/>
      <c r="W71" s="1000"/>
      <c r="X71" s="1000"/>
      <c r="Y71" s="1000"/>
      <c r="Z71" s="1000"/>
      <c r="AA71" s="1001"/>
      <c r="AB71" s="68"/>
      <c r="AC71" s="68"/>
    </row>
    <row r="72" spans="1:29" ht="15" customHeight="1" x14ac:dyDescent="0.25">
      <c r="A72" s="474"/>
      <c r="B72" s="463"/>
      <c r="C72" s="463"/>
      <c r="D72" s="479"/>
      <c r="E72" s="480"/>
      <c r="F72" s="393"/>
      <c r="G72" s="393"/>
      <c r="H72" s="393"/>
      <c r="I72" s="393"/>
      <c r="J72" s="393"/>
      <c r="K72" s="393"/>
      <c r="L72" s="393"/>
      <c r="M72" s="393"/>
      <c r="N72" s="393"/>
      <c r="O72" s="393"/>
      <c r="P72" s="475"/>
      <c r="Q72" s="475"/>
      <c r="R72" s="68"/>
      <c r="S72" s="481"/>
      <c r="T72" s="481"/>
      <c r="U72" s="481"/>
      <c r="V72" s="481"/>
      <c r="W72" s="68"/>
      <c r="X72" s="68"/>
      <c r="Y72" s="68"/>
      <c r="Z72" s="68"/>
      <c r="AA72" s="68"/>
      <c r="AB72" s="68"/>
      <c r="AC72" s="68"/>
    </row>
    <row r="73" spans="1:29" ht="15" customHeight="1" x14ac:dyDescent="0.25">
      <c r="A73" s="474"/>
      <c r="B73" s="463"/>
      <c r="C73" s="463"/>
      <c r="D73" s="479"/>
      <c r="E73" s="480"/>
      <c r="F73" s="393"/>
      <c r="G73" s="393"/>
      <c r="H73" s="393"/>
      <c r="I73" s="393"/>
      <c r="J73" s="393"/>
      <c r="K73" s="393"/>
      <c r="L73" s="393"/>
      <c r="M73" s="393"/>
      <c r="N73" s="393"/>
      <c r="O73" s="393"/>
      <c r="P73" s="475"/>
      <c r="Q73" s="475"/>
      <c r="R73" s="482" t="s">
        <v>49</v>
      </c>
      <c r="S73" s="483">
        <v>9230</v>
      </c>
      <c r="T73" s="1002" t="s">
        <v>466</v>
      </c>
      <c r="U73" s="1003"/>
      <c r="V73" s="1003"/>
      <c r="W73" s="1003"/>
      <c r="X73" s="1003"/>
      <c r="Y73" s="1003"/>
      <c r="Z73" s="1003"/>
      <c r="AA73" s="1004"/>
      <c r="AB73" s="68"/>
      <c r="AC73" s="68"/>
    </row>
    <row r="74" spans="1:29" ht="15.75" customHeight="1" x14ac:dyDescent="0.25">
      <c r="A74" s="474"/>
      <c r="B74" s="463"/>
      <c r="C74" s="463"/>
      <c r="D74" s="479"/>
      <c r="E74" s="480"/>
      <c r="F74" s="393"/>
      <c r="G74" s="393"/>
      <c r="H74" s="393"/>
      <c r="I74" s="393"/>
      <c r="J74" s="393"/>
      <c r="K74" s="393"/>
      <c r="L74" s="393"/>
      <c r="M74" s="393"/>
      <c r="N74" s="393"/>
      <c r="O74" s="393"/>
      <c r="P74" s="68"/>
      <c r="Q74" s="68"/>
      <c r="R74" s="68"/>
      <c r="S74" s="68"/>
      <c r="T74" s="68"/>
      <c r="U74" s="68"/>
      <c r="V74" s="68"/>
      <c r="W74" s="68"/>
      <c r="X74" s="68"/>
      <c r="Y74" s="68"/>
      <c r="Z74" s="68"/>
      <c r="AA74" s="68"/>
      <c r="AB74" s="68"/>
      <c r="AC74" s="68"/>
    </row>
    <row r="75" spans="1:29" ht="15" customHeight="1" x14ac:dyDescent="0.25">
      <c r="A75" s="474"/>
      <c r="B75" s="463"/>
      <c r="C75" s="463"/>
      <c r="D75" s="479"/>
      <c r="E75" s="480"/>
      <c r="F75" s="393"/>
      <c r="G75" s="393"/>
      <c r="H75" s="393"/>
      <c r="I75" s="393"/>
      <c r="J75" s="393"/>
      <c r="K75" s="393"/>
      <c r="L75" s="393"/>
      <c r="M75" s="393"/>
      <c r="N75" s="393"/>
      <c r="O75" s="393"/>
      <c r="P75" s="68"/>
      <c r="Q75" s="1024" t="s">
        <v>50</v>
      </c>
      <c r="R75" s="1026" t="s">
        <v>51</v>
      </c>
      <c r="S75" s="1026" t="s">
        <v>52</v>
      </c>
      <c r="T75" s="1026" t="s">
        <v>53</v>
      </c>
      <c r="U75" s="1026" t="s">
        <v>54</v>
      </c>
      <c r="V75" s="1026" t="s">
        <v>55</v>
      </c>
      <c r="W75" s="484">
        <v>2021</v>
      </c>
      <c r="X75" s="484">
        <v>2022</v>
      </c>
      <c r="Y75" s="485">
        <v>2023</v>
      </c>
      <c r="Z75" s="486">
        <v>2024</v>
      </c>
      <c r="AA75" s="486">
        <v>2025</v>
      </c>
      <c r="AB75" s="487">
        <v>2026</v>
      </c>
      <c r="AC75" s="68"/>
    </row>
    <row r="76" spans="1:29" ht="15.75" customHeight="1" x14ac:dyDescent="0.25">
      <c r="A76" s="474"/>
      <c r="B76" s="463"/>
      <c r="C76" s="463"/>
      <c r="D76" s="479"/>
      <c r="E76" s="480"/>
      <c r="F76" s="393"/>
      <c r="G76" s="393"/>
      <c r="H76" s="393"/>
      <c r="I76" s="393"/>
      <c r="J76" s="393"/>
      <c r="K76" s="393"/>
      <c r="L76" s="393"/>
      <c r="M76" s="393"/>
      <c r="N76" s="393"/>
      <c r="O76" s="393"/>
      <c r="P76" s="68"/>
      <c r="Q76" s="1025"/>
      <c r="R76" s="1027"/>
      <c r="S76" s="1027"/>
      <c r="T76" s="1027"/>
      <c r="U76" s="1027"/>
      <c r="V76" s="1027"/>
      <c r="W76" s="488" t="s">
        <v>2</v>
      </c>
      <c r="X76" s="488" t="s">
        <v>2</v>
      </c>
      <c r="Y76" s="489" t="s">
        <v>56</v>
      </c>
      <c r="Z76" s="490" t="s">
        <v>57</v>
      </c>
      <c r="AA76" s="490" t="s">
        <v>57</v>
      </c>
      <c r="AB76" s="491" t="s">
        <v>57</v>
      </c>
      <c r="AC76" s="68"/>
    </row>
    <row r="77" spans="1:29" ht="15" customHeight="1" x14ac:dyDescent="0.25">
      <c r="A77" s="474"/>
      <c r="B77" s="463"/>
      <c r="C77" s="463"/>
      <c r="D77" s="479"/>
      <c r="E77" s="480"/>
      <c r="F77" s="393"/>
      <c r="G77" s="393"/>
      <c r="H77" s="393"/>
      <c r="I77" s="393"/>
      <c r="J77" s="393"/>
      <c r="K77" s="393"/>
      <c r="L77" s="393"/>
      <c r="M77" s="393"/>
      <c r="N77" s="393"/>
      <c r="O77" s="393"/>
      <c r="P77" s="68"/>
      <c r="Q77" s="492" t="s">
        <v>477</v>
      </c>
      <c r="R77" s="493" t="s">
        <v>478</v>
      </c>
      <c r="S77" s="494" t="s">
        <v>19</v>
      </c>
      <c r="T77" s="495" t="s">
        <v>19</v>
      </c>
      <c r="U77" s="495"/>
      <c r="V77" s="495"/>
      <c r="W77" s="495"/>
      <c r="X77" s="494"/>
      <c r="Y77" s="494"/>
      <c r="Z77" s="494">
        <v>21584</v>
      </c>
      <c r="AA77" s="494"/>
      <c r="AB77" s="496"/>
      <c r="AC77" s="68"/>
    </row>
    <row r="78" spans="1:29" ht="15" customHeight="1" x14ac:dyDescent="0.25">
      <c r="P78" s="68"/>
      <c r="Q78" s="68"/>
      <c r="R78" s="68"/>
      <c r="S78" s="68"/>
      <c r="T78" s="68"/>
      <c r="U78" s="68"/>
      <c r="V78" s="68"/>
      <c r="W78" s="68"/>
      <c r="X78" s="68"/>
      <c r="Y78" s="68"/>
      <c r="Z78" s="68"/>
      <c r="AA78" s="68"/>
      <c r="AB78" s="68"/>
      <c r="AC78" s="68"/>
    </row>
    <row r="81" spans="1:29" ht="15" customHeight="1" x14ac:dyDescent="0.25">
      <c r="A81" s="474"/>
      <c r="B81" s="393"/>
      <c r="C81" s="393"/>
      <c r="D81" s="393"/>
      <c r="E81" s="393"/>
      <c r="F81" s="393"/>
      <c r="G81" s="393"/>
      <c r="H81" s="393"/>
      <c r="I81" s="393"/>
      <c r="J81" s="393"/>
      <c r="K81" s="393"/>
      <c r="L81" s="393"/>
      <c r="M81" s="393"/>
      <c r="N81" s="393"/>
      <c r="O81" s="393"/>
      <c r="P81" s="393"/>
      <c r="Q81" s="68"/>
      <c r="R81" s="68"/>
      <c r="S81" s="68"/>
      <c r="T81" s="68"/>
      <c r="U81" s="68"/>
      <c r="V81" s="68"/>
      <c r="W81" s="68"/>
      <c r="X81" s="68"/>
      <c r="Y81" s="68"/>
      <c r="Z81" s="393"/>
      <c r="AA81" s="393"/>
      <c r="AB81" s="393"/>
      <c r="AC81" s="393"/>
    </row>
    <row r="82" spans="1:29" ht="21" customHeight="1" x14ac:dyDescent="0.25">
      <c r="A82" s="474"/>
      <c r="B82" s="463"/>
      <c r="C82" s="463"/>
      <c r="D82" s="479"/>
      <c r="E82" s="480"/>
      <c r="F82" s="393"/>
      <c r="G82" s="393"/>
      <c r="H82" s="393"/>
      <c r="I82" s="393"/>
      <c r="J82" s="393"/>
      <c r="K82" s="393"/>
      <c r="L82" s="393"/>
      <c r="M82" s="393"/>
      <c r="N82" s="393"/>
      <c r="O82" s="393"/>
      <c r="P82" s="393"/>
      <c r="Q82" s="68"/>
      <c r="R82" s="999" t="s">
        <v>60</v>
      </c>
      <c r="S82" s="1000"/>
      <c r="T82" s="1000"/>
      <c r="U82" s="1000"/>
      <c r="V82" s="1000"/>
      <c r="W82" s="1000"/>
      <c r="X82" s="1001"/>
      <c r="Y82" s="68"/>
      <c r="Z82" s="393"/>
      <c r="AA82" s="393"/>
      <c r="AB82" s="393"/>
      <c r="AC82" s="393"/>
    </row>
    <row r="83" spans="1:29" ht="15.75" customHeight="1" x14ac:dyDescent="0.25">
      <c r="A83" s="474"/>
      <c r="B83" s="463"/>
      <c r="C83" s="463"/>
      <c r="D83" s="479"/>
      <c r="E83" s="480"/>
      <c r="F83" s="393"/>
      <c r="G83" s="393"/>
      <c r="H83" s="393"/>
      <c r="I83" s="393"/>
      <c r="J83" s="393"/>
      <c r="K83" s="393"/>
      <c r="L83" s="393"/>
      <c r="M83" s="393"/>
      <c r="N83" s="393"/>
      <c r="O83" s="393"/>
      <c r="P83" s="393"/>
      <c r="Q83" s="68"/>
      <c r="R83" s="68"/>
      <c r="S83" s="68"/>
      <c r="T83" s="68"/>
      <c r="U83" s="68"/>
      <c r="V83" s="68"/>
      <c r="W83" s="68"/>
      <c r="X83" s="68"/>
      <c r="Y83" s="68"/>
      <c r="Z83" s="393"/>
      <c r="AA83" s="393"/>
      <c r="AB83" s="393"/>
      <c r="AC83" s="393"/>
    </row>
    <row r="84" spans="1:29" ht="36" customHeight="1" x14ac:dyDescent="0.25">
      <c r="A84" s="474"/>
      <c r="B84" s="463"/>
      <c r="C84" s="463"/>
      <c r="D84" s="479"/>
      <c r="E84" s="480"/>
      <c r="F84" s="393"/>
      <c r="G84" s="393"/>
      <c r="H84" s="393"/>
      <c r="I84" s="393"/>
      <c r="J84" s="393"/>
      <c r="K84" s="393"/>
      <c r="L84" s="393"/>
      <c r="M84" s="393"/>
      <c r="N84" s="393"/>
      <c r="O84" s="393"/>
      <c r="P84" s="393"/>
      <c r="Q84" s="68"/>
      <c r="R84" s="497"/>
      <c r="S84" s="498" t="s">
        <v>61</v>
      </c>
      <c r="T84" s="64">
        <v>2022</v>
      </c>
      <c r="U84" s="64">
        <v>2023</v>
      </c>
      <c r="V84" s="64">
        <v>2024</v>
      </c>
      <c r="W84" s="64">
        <v>2025</v>
      </c>
      <c r="X84" s="65">
        <v>2026</v>
      </c>
      <c r="Y84" s="68"/>
      <c r="Z84" s="393"/>
      <c r="AA84" s="393"/>
      <c r="AB84" s="393"/>
      <c r="AC84" s="393"/>
    </row>
    <row r="85" spans="1:29" ht="15" customHeight="1" x14ac:dyDescent="0.25">
      <c r="A85" s="474"/>
      <c r="B85" s="463"/>
      <c r="C85" s="463"/>
      <c r="D85" s="479"/>
      <c r="E85" s="480"/>
      <c r="F85" s="393"/>
      <c r="G85" s="393"/>
      <c r="H85" s="393"/>
      <c r="I85" s="393"/>
      <c r="J85" s="393"/>
      <c r="K85" s="393"/>
      <c r="L85" s="393"/>
      <c r="M85" s="393"/>
      <c r="N85" s="393"/>
      <c r="O85" s="393"/>
      <c r="P85" s="393"/>
      <c r="Q85" s="68"/>
      <c r="R85" s="499"/>
      <c r="S85" s="500"/>
      <c r="T85" s="500"/>
      <c r="U85" s="500"/>
      <c r="V85" s="500"/>
      <c r="W85" s="500"/>
      <c r="X85" s="501"/>
      <c r="Y85" s="68"/>
      <c r="Z85" s="393"/>
      <c r="AA85" s="393"/>
      <c r="AB85" s="393"/>
      <c r="AC85" s="393"/>
    </row>
    <row r="86" spans="1:29" ht="15" customHeight="1" x14ac:dyDescent="0.25">
      <c r="A86" s="474"/>
      <c r="B86" s="463"/>
      <c r="C86" s="463"/>
      <c r="D86" s="479"/>
      <c r="E86" s="480"/>
      <c r="F86" s="393"/>
      <c r="G86" s="393"/>
      <c r="H86" s="393"/>
      <c r="I86" s="393"/>
      <c r="J86" s="393"/>
      <c r="K86" s="393"/>
      <c r="L86" s="393"/>
      <c r="M86" s="393"/>
      <c r="N86" s="393"/>
      <c r="O86" s="393"/>
      <c r="P86" s="393"/>
      <c r="Q86" s="68"/>
      <c r="R86" s="502" t="s">
        <v>479</v>
      </c>
      <c r="S86" s="503" t="s">
        <v>19</v>
      </c>
      <c r="T86" s="504">
        <v>7</v>
      </c>
      <c r="U86" s="504">
        <v>7</v>
      </c>
      <c r="V86" s="504">
        <v>7</v>
      </c>
      <c r="W86" s="505">
        <v>7</v>
      </c>
      <c r="X86" s="506">
        <v>7</v>
      </c>
      <c r="Y86" s="68"/>
      <c r="Z86" s="393"/>
      <c r="AA86" s="393"/>
      <c r="AB86" s="393"/>
      <c r="AC86" s="393"/>
    </row>
    <row r="87" spans="1:29" ht="15" customHeight="1" x14ac:dyDescent="0.25">
      <c r="Q87" s="68"/>
      <c r="R87" s="502" t="s">
        <v>480</v>
      </c>
      <c r="S87" s="503" t="s">
        <v>19</v>
      </c>
      <c r="T87" s="504">
        <v>78</v>
      </c>
      <c r="U87" s="504">
        <v>78</v>
      </c>
      <c r="V87" s="504">
        <v>78</v>
      </c>
      <c r="W87" s="505">
        <v>78</v>
      </c>
      <c r="X87" s="506">
        <v>78</v>
      </c>
      <c r="Y87" s="68"/>
    </row>
    <row r="88" spans="1:29" x14ac:dyDescent="0.25">
      <c r="R88" s="502" t="s">
        <v>481</v>
      </c>
      <c r="S88" s="503" t="s">
        <v>19</v>
      </c>
      <c r="T88" s="504">
        <v>500</v>
      </c>
      <c r="U88" s="504">
        <v>500</v>
      </c>
      <c r="V88" s="504">
        <v>500</v>
      </c>
      <c r="W88" s="505">
        <v>500</v>
      </c>
      <c r="X88" s="506">
        <v>500</v>
      </c>
    </row>
    <row r="89" spans="1:29" x14ac:dyDescent="0.25">
      <c r="R89" s="502" t="s">
        <v>482</v>
      </c>
      <c r="S89" s="503" t="s">
        <v>19</v>
      </c>
      <c r="T89" s="504">
        <v>75</v>
      </c>
      <c r="U89" s="504">
        <v>75</v>
      </c>
      <c r="V89" s="504">
        <v>75</v>
      </c>
      <c r="W89" s="505">
        <v>75</v>
      </c>
      <c r="X89" s="506">
        <v>75</v>
      </c>
    </row>
    <row r="90" spans="1:29" x14ac:dyDescent="0.25">
      <c r="R90" s="502" t="s">
        <v>483</v>
      </c>
      <c r="S90" s="503" t="s">
        <v>19</v>
      </c>
      <c r="T90" s="504">
        <v>790</v>
      </c>
      <c r="U90" s="504">
        <v>790</v>
      </c>
      <c r="V90" s="504">
        <v>790</v>
      </c>
      <c r="W90" s="505">
        <v>790</v>
      </c>
      <c r="X90" s="506">
        <v>790</v>
      </c>
    </row>
    <row r="91" spans="1:29" x14ac:dyDescent="0.25">
      <c r="R91" s="502" t="s">
        <v>484</v>
      </c>
      <c r="S91" s="503" t="s">
        <v>19</v>
      </c>
      <c r="T91" s="504">
        <v>14</v>
      </c>
      <c r="U91" s="504">
        <v>14</v>
      </c>
      <c r="V91" s="504">
        <v>14</v>
      </c>
      <c r="W91" s="505">
        <v>14</v>
      </c>
      <c r="X91" s="506">
        <v>14</v>
      </c>
    </row>
    <row r="92" spans="1:29" x14ac:dyDescent="0.25">
      <c r="R92" s="502" t="s">
        <v>485</v>
      </c>
      <c r="S92" s="503" t="s">
        <v>19</v>
      </c>
      <c r="T92" s="504">
        <v>12</v>
      </c>
      <c r="U92" s="504">
        <v>12</v>
      </c>
      <c r="V92" s="504">
        <v>12</v>
      </c>
      <c r="W92" s="505">
        <v>12</v>
      </c>
      <c r="X92" s="506">
        <v>12</v>
      </c>
    </row>
    <row r="93" spans="1:29" x14ac:dyDescent="0.25">
      <c r="R93" s="68"/>
      <c r="S93" s="68"/>
      <c r="T93" s="68"/>
      <c r="U93" s="68"/>
      <c r="V93" s="68"/>
      <c r="W93" s="68"/>
      <c r="X93" s="68"/>
    </row>
  </sheetData>
  <mergeCells count="19">
    <mergeCell ref="R82:X82"/>
    <mergeCell ref="Q75:Q76"/>
    <mergeCell ref="R75:R76"/>
    <mergeCell ref="S75:S76"/>
    <mergeCell ref="T75:T76"/>
    <mergeCell ref="U75:U76"/>
    <mergeCell ref="V75:V76"/>
    <mergeCell ref="A2:K2"/>
    <mergeCell ref="R71:AA71"/>
    <mergeCell ref="T73:AA73"/>
    <mergeCell ref="B4:C4"/>
    <mergeCell ref="D4:E4"/>
    <mergeCell ref="F4:K4"/>
    <mergeCell ref="A6:E6"/>
    <mergeCell ref="F6:K6"/>
    <mergeCell ref="F10:K11"/>
    <mergeCell ref="F20:K21"/>
    <mergeCell ref="A28:E28"/>
    <mergeCell ref="D29:E2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7"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'09230'!$B$4</f>
        <v>9230</v>
      </c>
      <c r="F5" s="523"/>
      <c r="G5" s="527" t="s">
        <v>82</v>
      </c>
      <c r="H5" s="528"/>
      <c r="I5" s="529"/>
      <c r="J5" s="530" t="str">
        <f>'09230'!$F$4</f>
        <v>Arsimi i mesëm i përgjithshëm</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474</v>
      </c>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475</v>
      </c>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257</v>
      </c>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10560</v>
      </c>
      <c r="E13" s="552">
        <v>10560</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1764</v>
      </c>
      <c r="E14" s="552">
        <v>1764</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5969</v>
      </c>
      <c r="E16" s="552">
        <v>5969</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21585</v>
      </c>
      <c r="E23" s="552">
        <v>21585</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39878</v>
      </c>
      <c r="E25" s="569">
        <f>SUM(E13:E14,E16:E20,E22:E23)</f>
        <v>39878</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9230</v>
      </c>
      <c r="F31" s="523"/>
      <c r="G31" s="527" t="s">
        <v>82</v>
      </c>
      <c r="H31" s="528"/>
      <c r="I31" s="529"/>
      <c r="J31" s="530" t="str">
        <f>$J$5</f>
        <v>Arsimi i mesëm i përgjithshëm</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474</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475</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257</v>
      </c>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10560</v>
      </c>
      <c r="E39" s="552">
        <v>10560</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1764</v>
      </c>
      <c r="E40" s="552">
        <v>1764</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7969</v>
      </c>
      <c r="E42" s="552">
        <v>7969</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20293</v>
      </c>
      <c r="E51" s="569">
        <f>SUM(E39:E40,E42:E46,E48:E49)</f>
        <v>20293</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9230</v>
      </c>
      <c r="F57" s="523"/>
      <c r="G57" s="527" t="s">
        <v>82</v>
      </c>
      <c r="H57" s="528"/>
      <c r="I57" s="529"/>
      <c r="J57" s="530" t="str">
        <f>$J$31</f>
        <v>Arsimi i mesëm i përgjithshëm</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474</v>
      </c>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475</v>
      </c>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257</v>
      </c>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10560</v>
      </c>
      <c r="E65" s="552">
        <v>10560</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1764</v>
      </c>
      <c r="E66" s="552">
        <v>1764</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7969</v>
      </c>
      <c r="E68" s="552">
        <v>7969</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20293</v>
      </c>
      <c r="E77" s="569">
        <f>SUM(E65:E66,E68:E72,E74:E75)</f>
        <v>20293</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71"/>
  <sheetViews>
    <sheetView showGridLines="0" topLeftCell="A16" zoomScale="55" zoomScaleNormal="55" workbookViewId="0">
      <selection activeCell="J55" sqref="J55"/>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10430</v>
      </c>
      <c r="C4" s="1006"/>
      <c r="D4" s="1007" t="s">
        <v>10</v>
      </c>
      <c r="E4" s="1008"/>
      <c r="F4" s="1009" t="s">
        <v>486</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487</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30" x14ac:dyDescent="0.3">
      <c r="A10" s="405"/>
      <c r="B10" s="403"/>
      <c r="C10" s="403"/>
      <c r="D10" s="406"/>
      <c r="E10" s="407"/>
      <c r="F10" s="408" t="s">
        <v>488</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489</v>
      </c>
      <c r="G13" s="424" t="s">
        <v>19</v>
      </c>
      <c r="H13" s="425">
        <v>0</v>
      </c>
      <c r="I13" s="425">
        <v>0</v>
      </c>
      <c r="J13" s="425">
        <v>0</v>
      </c>
      <c r="K13" s="426">
        <v>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490</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491</v>
      </c>
      <c r="G22" s="445" t="s">
        <v>19</v>
      </c>
      <c r="H22" s="425">
        <v>109460</v>
      </c>
      <c r="I22" s="425">
        <v>109460</v>
      </c>
      <c r="J22" s="425">
        <v>109460</v>
      </c>
      <c r="K22" s="425">
        <v>109460</v>
      </c>
      <c r="L22" s="434"/>
    </row>
    <row r="23" spans="1:12" x14ac:dyDescent="0.25">
      <c r="B23" s="446"/>
      <c r="C23" s="447"/>
      <c r="D23" s="447"/>
      <c r="E23" s="447"/>
      <c r="F23" s="447"/>
      <c r="G23" s="447"/>
      <c r="H23" s="447"/>
      <c r="I23" s="447"/>
      <c r="J23" s="447"/>
      <c r="K23" s="447"/>
      <c r="L23" s="434"/>
    </row>
    <row r="24" spans="1:12" x14ac:dyDescent="0.25">
      <c r="L24" s="402"/>
    </row>
    <row r="25" spans="1:12" x14ac:dyDescent="0.25">
      <c r="L25" s="402"/>
    </row>
    <row r="26" spans="1:12" x14ac:dyDescent="0.25">
      <c r="A26" s="448" t="s">
        <v>9</v>
      </c>
      <c r="B26" s="449"/>
      <c r="C26" s="449"/>
      <c r="D26" s="450"/>
      <c r="E26" s="450"/>
      <c r="F26" s="451" t="s">
        <v>26</v>
      </c>
      <c r="G26" s="452" t="s">
        <v>27</v>
      </c>
      <c r="H26" s="453"/>
      <c r="I26" s="451" t="s">
        <v>28</v>
      </c>
      <c r="J26" s="451" t="s">
        <v>29</v>
      </c>
      <c r="K26" s="451" t="s">
        <v>30</v>
      </c>
      <c r="L26" s="402"/>
    </row>
    <row r="27" spans="1:12" x14ac:dyDescent="0.25">
      <c r="A27" s="454" t="s">
        <v>31</v>
      </c>
      <c r="B27" s="455" t="s">
        <v>32</v>
      </c>
      <c r="C27" s="456" t="s">
        <v>33</v>
      </c>
      <c r="D27" s="457" t="s">
        <v>34</v>
      </c>
      <c r="E27" s="458"/>
      <c r="F27" s="459" t="s">
        <v>35</v>
      </c>
      <c r="G27" s="460" t="s">
        <v>36</v>
      </c>
      <c r="H27" s="461"/>
      <c r="I27" s="459" t="s">
        <v>37</v>
      </c>
      <c r="J27" s="459" t="s">
        <v>919</v>
      </c>
      <c r="K27" s="459" t="s">
        <v>920</v>
      </c>
      <c r="L27" s="402"/>
    </row>
    <row r="28" spans="1:12" x14ac:dyDescent="0.25">
      <c r="A28" s="462"/>
      <c r="B28" s="463"/>
      <c r="C28" s="463"/>
      <c r="D28" s="464"/>
      <c r="E28" s="465"/>
      <c r="L28" s="402"/>
    </row>
    <row r="29" spans="1:12" x14ac:dyDescent="0.25">
      <c r="A29" s="412">
        <v>1</v>
      </c>
      <c r="B29" s="435">
        <v>1</v>
      </c>
      <c r="C29" s="466"/>
      <c r="D29" s="467"/>
      <c r="E29" s="468" t="s">
        <v>492</v>
      </c>
      <c r="F29" s="469" t="s">
        <v>493</v>
      </c>
      <c r="G29" s="470" t="s">
        <v>19</v>
      </c>
      <c r="H29" s="471" t="s">
        <v>19</v>
      </c>
      <c r="I29" s="472" t="s">
        <v>42</v>
      </c>
      <c r="J29" s="473">
        <v>765</v>
      </c>
      <c r="K29" s="473"/>
      <c r="L29" s="402"/>
    </row>
    <row r="30" spans="1:12" x14ac:dyDescent="0.25">
      <c r="L30" s="402"/>
    </row>
    <row r="31" spans="1:12" x14ac:dyDescent="0.25">
      <c r="L31" s="402"/>
    </row>
    <row r="32" spans="1:12" x14ac:dyDescent="0.25">
      <c r="A32" s="431" t="s">
        <v>21</v>
      </c>
      <c r="L32" s="402"/>
    </row>
    <row r="33" spans="1:12" x14ac:dyDescent="0.25">
      <c r="L33" s="402"/>
    </row>
    <row r="34" spans="1:12" x14ac:dyDescent="0.25">
      <c r="B34" s="432"/>
      <c r="C34" s="433"/>
      <c r="D34" s="433"/>
      <c r="E34" s="433"/>
      <c r="F34" s="433"/>
      <c r="G34" s="433"/>
      <c r="H34" s="433"/>
      <c r="I34" s="433"/>
      <c r="J34" s="433"/>
      <c r="K34" s="433"/>
      <c r="L34" s="434"/>
    </row>
    <row r="35" spans="1:12" x14ac:dyDescent="0.25">
      <c r="A35" s="431">
        <v>1</v>
      </c>
      <c r="B35" s="435" t="str">
        <f>A35&amp;"."&amp;A36</f>
        <v>1.2</v>
      </c>
      <c r="C35" s="436"/>
      <c r="D35" s="436"/>
      <c r="E35" s="436"/>
      <c r="F35" s="437" t="s">
        <v>494</v>
      </c>
      <c r="G35" s="438"/>
      <c r="H35" s="438"/>
      <c r="I35" s="438"/>
      <c r="J35" s="438"/>
      <c r="K35" s="438"/>
      <c r="L35" s="434"/>
    </row>
    <row r="36" spans="1:12" x14ac:dyDescent="0.25">
      <c r="A36" s="431">
        <v>2</v>
      </c>
      <c r="B36" s="439" t="s">
        <v>23</v>
      </c>
      <c r="C36" s="436"/>
      <c r="D36" s="436"/>
      <c r="E36" s="436"/>
      <c r="F36" s="440"/>
      <c r="G36" s="441"/>
      <c r="H36" s="441"/>
      <c r="I36" s="441"/>
      <c r="J36" s="441"/>
      <c r="K36" s="441"/>
      <c r="L36" s="434"/>
    </row>
    <row r="37" spans="1:12" x14ac:dyDescent="0.25">
      <c r="B37" s="439"/>
      <c r="C37" s="436"/>
      <c r="D37" s="436"/>
      <c r="E37" s="436"/>
      <c r="F37" s="442" t="s">
        <v>24</v>
      </c>
      <c r="G37" s="420" t="s">
        <v>17</v>
      </c>
      <c r="H37" s="443">
        <v>2023</v>
      </c>
      <c r="I37" s="443">
        <v>2024</v>
      </c>
      <c r="J37" s="443">
        <v>2025</v>
      </c>
      <c r="K37" s="443">
        <v>2026</v>
      </c>
      <c r="L37" s="434"/>
    </row>
    <row r="38" spans="1:12" ht="25.5" x14ac:dyDescent="0.25">
      <c r="B38" s="439"/>
      <c r="C38" s="436"/>
      <c r="D38" s="436"/>
      <c r="E38" s="436"/>
      <c r="F38" s="444" t="s">
        <v>489</v>
      </c>
      <c r="G38" s="445" t="s">
        <v>19</v>
      </c>
      <c r="H38" s="425">
        <v>0</v>
      </c>
      <c r="I38" s="425">
        <v>0</v>
      </c>
      <c r="J38" s="425">
        <v>0</v>
      </c>
      <c r="K38" s="425">
        <v>0</v>
      </c>
      <c r="L38" s="434"/>
    </row>
    <row r="39" spans="1:12" x14ac:dyDescent="0.25">
      <c r="B39" s="439"/>
      <c r="C39" s="436"/>
      <c r="D39" s="436"/>
      <c r="E39" s="436"/>
      <c r="F39" s="444" t="s">
        <v>495</v>
      </c>
      <c r="G39" s="445" t="s">
        <v>19</v>
      </c>
      <c r="H39" s="425">
        <v>144552</v>
      </c>
      <c r="I39" s="425">
        <v>144552</v>
      </c>
      <c r="J39" s="425">
        <v>144552</v>
      </c>
      <c r="K39" s="425">
        <v>144552</v>
      </c>
      <c r="L39" s="434"/>
    </row>
    <row r="40" spans="1:12" x14ac:dyDescent="0.25">
      <c r="B40" s="446"/>
      <c r="C40" s="447"/>
      <c r="D40" s="447"/>
      <c r="E40" s="447"/>
      <c r="F40" s="447"/>
      <c r="G40" s="447"/>
      <c r="H40" s="447"/>
      <c r="I40" s="447"/>
      <c r="J40" s="447"/>
      <c r="K40" s="447"/>
      <c r="L40" s="434"/>
    </row>
    <row r="41" spans="1:12" x14ac:dyDescent="0.25">
      <c r="L41" s="402"/>
    </row>
    <row r="42" spans="1:12" x14ac:dyDescent="0.25">
      <c r="L42" s="402"/>
    </row>
    <row r="43" spans="1:12" x14ac:dyDescent="0.25">
      <c r="A43" s="448" t="s">
        <v>9</v>
      </c>
      <c r="B43" s="449"/>
      <c r="C43" s="449"/>
      <c r="D43" s="450"/>
      <c r="E43" s="450"/>
      <c r="F43" s="451" t="s">
        <v>26</v>
      </c>
      <c r="G43" s="452" t="s">
        <v>27</v>
      </c>
      <c r="H43" s="453"/>
      <c r="I43" s="451" t="s">
        <v>28</v>
      </c>
      <c r="J43" s="451" t="s">
        <v>29</v>
      </c>
      <c r="K43" s="451" t="s">
        <v>30</v>
      </c>
      <c r="L43" s="402"/>
    </row>
    <row r="44" spans="1:12" x14ac:dyDescent="0.25">
      <c r="A44" s="454" t="s">
        <v>31</v>
      </c>
      <c r="B44" s="455" t="s">
        <v>32</v>
      </c>
      <c r="C44" s="456" t="s">
        <v>33</v>
      </c>
      <c r="D44" s="457" t="s">
        <v>34</v>
      </c>
      <c r="E44" s="458"/>
      <c r="F44" s="459" t="s">
        <v>35</v>
      </c>
      <c r="G44" s="460" t="s">
        <v>36</v>
      </c>
      <c r="H44" s="461"/>
      <c r="I44" s="459" t="s">
        <v>37</v>
      </c>
      <c r="J44" s="459" t="s">
        <v>919</v>
      </c>
      <c r="K44" s="459" t="s">
        <v>920</v>
      </c>
      <c r="L44" s="402"/>
    </row>
    <row r="45" spans="1:12" x14ac:dyDescent="0.25">
      <c r="A45" s="462"/>
      <c r="B45" s="463"/>
      <c r="C45" s="463"/>
      <c r="D45" s="464"/>
      <c r="E45" s="465"/>
      <c r="L45" s="402"/>
    </row>
    <row r="46" spans="1:12" x14ac:dyDescent="0.25">
      <c r="A46" s="412">
        <v>1</v>
      </c>
      <c r="B46" s="435">
        <v>2</v>
      </c>
      <c r="C46" s="466"/>
      <c r="D46" s="467"/>
      <c r="E46" s="468" t="s">
        <v>496</v>
      </c>
      <c r="F46" s="469" t="s">
        <v>497</v>
      </c>
      <c r="G46" s="469" t="s">
        <v>497</v>
      </c>
      <c r="H46" s="471" t="s">
        <v>19</v>
      </c>
      <c r="I46" s="472" t="s">
        <v>42</v>
      </c>
      <c r="J46" s="473">
        <v>1302</v>
      </c>
      <c r="K46" s="473"/>
      <c r="L46" s="402"/>
    </row>
    <row r="47" spans="1:12" x14ac:dyDescent="0.25">
      <c r="A47" s="412"/>
      <c r="B47" s="435"/>
      <c r="C47" s="466"/>
      <c r="D47" s="467"/>
      <c r="E47" s="468"/>
      <c r="F47" s="469" t="s">
        <v>973</v>
      </c>
      <c r="G47" s="469" t="s">
        <v>973</v>
      </c>
      <c r="H47" s="471"/>
      <c r="I47" s="472"/>
      <c r="J47" s="473"/>
      <c r="K47" s="473">
        <v>11497</v>
      </c>
      <c r="L47" s="402"/>
    </row>
    <row r="48" spans="1:12" x14ac:dyDescent="0.25">
      <c r="A48" s="412"/>
      <c r="B48" s="435"/>
      <c r="C48" s="466"/>
      <c r="D48" s="467"/>
      <c r="E48" s="468"/>
      <c r="F48" s="469" t="s">
        <v>974</v>
      </c>
      <c r="G48" s="469" t="s">
        <v>974</v>
      </c>
      <c r="H48" s="471"/>
      <c r="I48" s="472"/>
      <c r="J48" s="473"/>
      <c r="K48" s="473">
        <v>272027</v>
      </c>
      <c r="L48" s="402"/>
    </row>
    <row r="49" spans="1:29" x14ac:dyDescent="0.25">
      <c r="A49" s="412"/>
      <c r="B49" s="435"/>
      <c r="C49" s="466"/>
      <c r="D49" s="467"/>
      <c r="E49" s="468"/>
      <c r="F49" s="469" t="s">
        <v>975</v>
      </c>
      <c r="G49" s="469" t="s">
        <v>975</v>
      </c>
      <c r="H49" s="471"/>
      <c r="I49" s="472"/>
      <c r="J49" s="473"/>
      <c r="K49" s="473">
        <v>126</v>
      </c>
    </row>
    <row r="52" spans="1:29" ht="10.5" customHeight="1" x14ac:dyDescent="0.25">
      <c r="A52" s="474"/>
      <c r="B52" s="393"/>
      <c r="C52" s="393"/>
      <c r="D52" s="393"/>
      <c r="E52" s="393"/>
      <c r="F52" s="393"/>
      <c r="G52" s="393"/>
      <c r="H52" s="393"/>
      <c r="I52" s="393"/>
      <c r="J52" s="393"/>
      <c r="K52" s="393"/>
      <c r="L52" s="393"/>
      <c r="M52" s="393"/>
      <c r="N52" s="393"/>
      <c r="O52" s="393"/>
      <c r="P52" s="475"/>
      <c r="Q52" s="475"/>
      <c r="R52" s="475"/>
      <c r="S52" s="476"/>
      <c r="T52" s="476"/>
      <c r="U52" s="476"/>
      <c r="V52" s="476"/>
      <c r="W52" s="475"/>
      <c r="X52" s="68"/>
      <c r="Y52" s="68"/>
      <c r="Z52" s="477"/>
      <c r="AA52" s="478"/>
      <c r="AB52" s="68"/>
      <c r="AC52" s="68"/>
    </row>
    <row r="53" spans="1:29" ht="15" customHeight="1" x14ac:dyDescent="0.25">
      <c r="A53" s="474"/>
      <c r="B53" s="463"/>
      <c r="C53" s="463"/>
      <c r="D53" s="479"/>
      <c r="E53" s="480"/>
      <c r="F53" s="393"/>
      <c r="G53" s="393"/>
      <c r="H53" s="393"/>
      <c r="I53" s="393"/>
      <c r="J53" s="393"/>
      <c r="K53" s="393"/>
      <c r="L53" s="393"/>
      <c r="M53" s="393"/>
      <c r="N53" s="393"/>
      <c r="O53" s="393"/>
      <c r="P53" s="68"/>
      <c r="Q53" s="68"/>
      <c r="R53" s="68"/>
      <c r="S53" s="481"/>
      <c r="T53" s="481"/>
      <c r="U53" s="481"/>
      <c r="V53" s="481"/>
      <c r="W53" s="68"/>
      <c r="X53" s="68"/>
      <c r="Y53" s="68"/>
      <c r="Z53" s="68"/>
      <c r="AA53" s="68"/>
      <c r="AB53" s="68"/>
      <c r="AC53" s="68"/>
    </row>
    <row r="54" spans="1:29" ht="21" customHeight="1" x14ac:dyDescent="0.25">
      <c r="A54" s="474"/>
      <c r="B54" s="463"/>
      <c r="C54" s="463"/>
      <c r="D54" s="479"/>
      <c r="E54" s="480"/>
      <c r="F54" s="393"/>
      <c r="G54" s="393"/>
      <c r="H54" s="393"/>
      <c r="I54" s="393"/>
      <c r="J54" s="393"/>
      <c r="K54" s="393"/>
      <c r="L54" s="393"/>
      <c r="M54" s="393"/>
      <c r="N54" s="393"/>
      <c r="O54" s="393"/>
      <c r="P54" s="475"/>
      <c r="Q54" s="475"/>
      <c r="R54" s="999" t="s">
        <v>48</v>
      </c>
      <c r="S54" s="1000"/>
      <c r="T54" s="1000"/>
      <c r="U54" s="1000"/>
      <c r="V54" s="1000"/>
      <c r="W54" s="1000"/>
      <c r="X54" s="1000"/>
      <c r="Y54" s="1000"/>
      <c r="Z54" s="1000"/>
      <c r="AA54" s="1001"/>
      <c r="AB54" s="68"/>
      <c r="AC54" s="68"/>
    </row>
    <row r="55" spans="1:29" ht="15" customHeight="1" x14ac:dyDescent="0.25">
      <c r="A55" s="474"/>
      <c r="B55" s="463"/>
      <c r="C55" s="463"/>
      <c r="D55" s="479"/>
      <c r="E55" s="480"/>
      <c r="F55" s="393"/>
      <c r="G55" s="393"/>
      <c r="H55" s="393"/>
      <c r="I55" s="393"/>
      <c r="J55" s="393"/>
      <c r="K55" s="393"/>
      <c r="L55" s="393"/>
      <c r="M55" s="393"/>
      <c r="N55" s="393"/>
      <c r="O55" s="393"/>
      <c r="P55" s="475"/>
      <c r="Q55" s="475"/>
      <c r="R55" s="68"/>
      <c r="S55" s="481"/>
      <c r="T55" s="481"/>
      <c r="U55" s="481"/>
      <c r="V55" s="481"/>
      <c r="W55" s="68"/>
      <c r="X55" s="68"/>
      <c r="Y55" s="68"/>
      <c r="Z55" s="68"/>
      <c r="AA55" s="68"/>
      <c r="AB55" s="68"/>
      <c r="AC55" s="68"/>
    </row>
    <row r="56" spans="1:29" ht="15" customHeight="1" x14ac:dyDescent="0.25">
      <c r="A56" s="474"/>
      <c r="B56" s="463"/>
      <c r="C56" s="463"/>
      <c r="D56" s="479"/>
      <c r="E56" s="480"/>
      <c r="F56" s="393"/>
      <c r="G56" s="393"/>
      <c r="H56" s="393"/>
      <c r="I56" s="393"/>
      <c r="J56" s="393"/>
      <c r="K56" s="393"/>
      <c r="L56" s="393"/>
      <c r="M56" s="393"/>
      <c r="N56" s="393"/>
      <c r="O56" s="393"/>
      <c r="P56" s="475"/>
      <c r="Q56" s="475"/>
      <c r="R56" s="482" t="s">
        <v>49</v>
      </c>
      <c r="S56" s="483">
        <v>10430</v>
      </c>
      <c r="T56" s="1002" t="s">
        <v>486</v>
      </c>
      <c r="U56" s="1003"/>
      <c r="V56" s="1003"/>
      <c r="W56" s="1003"/>
      <c r="X56" s="1003"/>
      <c r="Y56" s="1003"/>
      <c r="Z56" s="1003"/>
      <c r="AA56" s="1004"/>
      <c r="AB56" s="68"/>
      <c r="AC56" s="68"/>
    </row>
    <row r="57" spans="1:29" ht="15.75" customHeight="1" x14ac:dyDescent="0.25">
      <c r="A57" s="474"/>
      <c r="B57" s="463"/>
      <c r="C57" s="463"/>
      <c r="D57" s="479"/>
      <c r="E57" s="480"/>
      <c r="F57" s="393"/>
      <c r="G57" s="393"/>
      <c r="H57" s="393"/>
      <c r="I57" s="393"/>
      <c r="J57" s="393"/>
      <c r="K57" s="393"/>
      <c r="L57" s="393"/>
      <c r="M57" s="393"/>
      <c r="N57" s="393"/>
      <c r="O57" s="393"/>
      <c r="P57" s="68"/>
      <c r="Q57" s="68"/>
      <c r="R57" s="68"/>
      <c r="S57" s="68"/>
      <c r="T57" s="68"/>
      <c r="U57" s="68"/>
      <c r="V57" s="68"/>
      <c r="W57" s="68"/>
      <c r="X57" s="68"/>
      <c r="Y57" s="68"/>
      <c r="Z57" s="68"/>
      <c r="AA57" s="68"/>
      <c r="AB57" s="68"/>
      <c r="AC57" s="68"/>
    </row>
    <row r="58" spans="1:29" ht="15" customHeight="1" x14ac:dyDescent="0.25">
      <c r="A58" s="474"/>
      <c r="B58" s="463"/>
      <c r="C58" s="463"/>
      <c r="D58" s="479"/>
      <c r="E58" s="480"/>
      <c r="F58" s="393"/>
      <c r="G58" s="393"/>
      <c r="H58" s="393"/>
      <c r="I58" s="393"/>
      <c r="J58" s="393"/>
      <c r="K58" s="393"/>
      <c r="L58" s="393"/>
      <c r="M58" s="393"/>
      <c r="N58" s="393"/>
      <c r="O58" s="393"/>
      <c r="P58" s="68"/>
      <c r="Q58" s="1024" t="s">
        <v>50</v>
      </c>
      <c r="R58" s="1026" t="s">
        <v>51</v>
      </c>
      <c r="S58" s="1026" t="s">
        <v>52</v>
      </c>
      <c r="T58" s="1026" t="s">
        <v>53</v>
      </c>
      <c r="U58" s="1026" t="s">
        <v>54</v>
      </c>
      <c r="V58" s="1026" t="s">
        <v>55</v>
      </c>
      <c r="W58" s="484">
        <v>2021</v>
      </c>
      <c r="X58" s="484">
        <v>2022</v>
      </c>
      <c r="Y58" s="485">
        <v>2023</v>
      </c>
      <c r="Z58" s="486">
        <v>2024</v>
      </c>
      <c r="AA58" s="486">
        <v>2025</v>
      </c>
      <c r="AB58" s="487">
        <v>2026</v>
      </c>
      <c r="AC58" s="68"/>
    </row>
    <row r="59" spans="1:29" ht="15.75" customHeight="1" x14ac:dyDescent="0.25">
      <c r="A59" s="474"/>
      <c r="B59" s="463"/>
      <c r="C59" s="463"/>
      <c r="D59" s="479"/>
      <c r="E59" s="480"/>
      <c r="F59" s="393"/>
      <c r="G59" s="393"/>
      <c r="H59" s="393"/>
      <c r="I59" s="393"/>
      <c r="J59" s="393"/>
      <c r="K59" s="393"/>
      <c r="L59" s="393"/>
      <c r="M59" s="393"/>
      <c r="N59" s="393"/>
      <c r="O59" s="393"/>
      <c r="P59" s="68"/>
      <c r="Q59" s="1025"/>
      <c r="R59" s="1027"/>
      <c r="S59" s="1027"/>
      <c r="T59" s="1027"/>
      <c r="U59" s="1027"/>
      <c r="V59" s="1027"/>
      <c r="W59" s="488" t="s">
        <v>2</v>
      </c>
      <c r="X59" s="488" t="s">
        <v>2</v>
      </c>
      <c r="Y59" s="489" t="s">
        <v>56</v>
      </c>
      <c r="Z59" s="490" t="s">
        <v>57</v>
      </c>
      <c r="AA59" s="490" t="s">
        <v>57</v>
      </c>
      <c r="AB59" s="491" t="s">
        <v>57</v>
      </c>
      <c r="AC59" s="68"/>
    </row>
    <row r="60" spans="1:29" ht="15" customHeight="1" x14ac:dyDescent="0.25">
      <c r="A60" s="474"/>
      <c r="B60" s="463"/>
      <c r="C60" s="463"/>
      <c r="D60" s="479"/>
      <c r="E60" s="480"/>
      <c r="F60" s="393"/>
      <c r="G60" s="393"/>
      <c r="H60" s="393"/>
      <c r="I60" s="393"/>
      <c r="J60" s="393"/>
      <c r="K60" s="393"/>
      <c r="L60" s="393"/>
      <c r="M60" s="393"/>
      <c r="N60" s="393"/>
      <c r="O60" s="393"/>
      <c r="P60" s="68"/>
      <c r="Q60" s="492"/>
      <c r="R60" s="493"/>
      <c r="S60" s="494"/>
      <c r="T60" s="495"/>
      <c r="U60" s="495"/>
      <c r="V60" s="495"/>
      <c r="W60" s="495"/>
      <c r="X60" s="494"/>
      <c r="Y60" s="494"/>
      <c r="Z60" s="494"/>
      <c r="AA60" s="494"/>
      <c r="AB60" s="496"/>
      <c r="AC60" s="68"/>
    </row>
    <row r="61" spans="1:29" ht="15" customHeight="1" x14ac:dyDescent="0.25">
      <c r="P61" s="68"/>
      <c r="Q61" s="68"/>
      <c r="R61" s="68"/>
      <c r="S61" s="68"/>
      <c r="T61" s="68"/>
      <c r="U61" s="68"/>
      <c r="V61" s="68"/>
      <c r="W61" s="68"/>
      <c r="X61" s="68"/>
      <c r="Y61" s="68"/>
      <c r="Z61" s="68"/>
      <c r="AA61" s="68"/>
      <c r="AB61" s="68"/>
      <c r="AC61" s="68"/>
    </row>
    <row r="64" spans="1:29" ht="15" customHeight="1" x14ac:dyDescent="0.25">
      <c r="A64" s="474"/>
      <c r="B64" s="393"/>
      <c r="C64" s="393"/>
      <c r="D64" s="393"/>
      <c r="E64" s="393"/>
      <c r="F64" s="393"/>
      <c r="G64" s="393"/>
      <c r="H64" s="393"/>
      <c r="I64" s="393"/>
      <c r="J64" s="393"/>
      <c r="K64" s="393"/>
      <c r="L64" s="393"/>
      <c r="M64" s="393"/>
      <c r="N64" s="393"/>
      <c r="O64" s="393"/>
      <c r="P64" s="393"/>
      <c r="Q64" s="68"/>
      <c r="R64" s="68"/>
      <c r="S64" s="68"/>
      <c r="T64" s="68"/>
      <c r="U64" s="68"/>
      <c r="V64" s="68"/>
      <c r="W64" s="68"/>
      <c r="X64" s="68"/>
      <c r="Y64" s="68"/>
      <c r="Z64" s="393"/>
      <c r="AA64" s="393"/>
      <c r="AB64" s="393"/>
      <c r="AC64" s="393"/>
    </row>
    <row r="65" spans="1:29" ht="21" customHeight="1" x14ac:dyDescent="0.25">
      <c r="A65" s="474"/>
      <c r="B65" s="463"/>
      <c r="C65" s="463"/>
      <c r="D65" s="479"/>
      <c r="E65" s="480"/>
      <c r="F65" s="393"/>
      <c r="G65" s="393"/>
      <c r="H65" s="393"/>
      <c r="I65" s="393"/>
      <c r="J65" s="393"/>
      <c r="K65" s="393"/>
      <c r="L65" s="393"/>
      <c r="M65" s="393"/>
      <c r="N65" s="393"/>
      <c r="O65" s="393"/>
      <c r="P65" s="393"/>
      <c r="Q65" s="68"/>
      <c r="R65" s="999" t="s">
        <v>60</v>
      </c>
      <c r="S65" s="1000"/>
      <c r="T65" s="1000"/>
      <c r="U65" s="1000"/>
      <c r="V65" s="1000"/>
      <c r="W65" s="1000"/>
      <c r="X65" s="1001"/>
      <c r="Y65" s="68"/>
      <c r="Z65" s="393"/>
      <c r="AA65" s="393"/>
      <c r="AB65" s="393"/>
      <c r="AC65" s="393"/>
    </row>
    <row r="66" spans="1:29" ht="15.75" customHeight="1" x14ac:dyDescent="0.25">
      <c r="A66" s="474"/>
      <c r="B66" s="463"/>
      <c r="C66" s="463"/>
      <c r="D66" s="479"/>
      <c r="E66" s="480"/>
      <c r="F66" s="393"/>
      <c r="G66" s="393"/>
      <c r="H66" s="393"/>
      <c r="I66" s="393"/>
      <c r="J66" s="393"/>
      <c r="K66" s="393"/>
      <c r="L66" s="393"/>
      <c r="M66" s="393"/>
      <c r="N66" s="393"/>
      <c r="O66" s="393"/>
      <c r="P66" s="393"/>
      <c r="Q66" s="68"/>
      <c r="R66" s="68"/>
      <c r="S66" s="68"/>
      <c r="T66" s="68"/>
      <c r="U66" s="68"/>
      <c r="V66" s="68"/>
      <c r="W66" s="68"/>
      <c r="X66" s="68"/>
      <c r="Y66" s="68"/>
      <c r="Z66" s="393"/>
      <c r="AA66" s="393"/>
      <c r="AB66" s="393"/>
      <c r="AC66" s="393"/>
    </row>
    <row r="67" spans="1:29" ht="36" customHeight="1" x14ac:dyDescent="0.25">
      <c r="A67" s="474"/>
      <c r="B67" s="463"/>
      <c r="C67" s="463"/>
      <c r="D67" s="479"/>
      <c r="E67" s="480"/>
      <c r="F67" s="393"/>
      <c r="G67" s="393"/>
      <c r="H67" s="393"/>
      <c r="I67" s="393"/>
      <c r="J67" s="393"/>
      <c r="K67" s="393"/>
      <c r="L67" s="393"/>
      <c r="M67" s="393"/>
      <c r="N67" s="393"/>
      <c r="O67" s="393"/>
      <c r="P67" s="393"/>
      <c r="Q67" s="68"/>
      <c r="R67" s="497"/>
      <c r="S67" s="498" t="s">
        <v>61</v>
      </c>
      <c r="T67" s="64">
        <v>2022</v>
      </c>
      <c r="U67" s="64">
        <v>2023</v>
      </c>
      <c r="V67" s="64">
        <v>2024</v>
      </c>
      <c r="W67" s="64">
        <v>2025</v>
      </c>
      <c r="X67" s="65">
        <v>2026</v>
      </c>
      <c r="Y67" s="68"/>
      <c r="Z67" s="393"/>
      <c r="AA67" s="393"/>
      <c r="AB67" s="393"/>
      <c r="AC67" s="393"/>
    </row>
    <row r="68" spans="1:29" ht="15" customHeight="1" x14ac:dyDescent="0.25">
      <c r="A68" s="474"/>
      <c r="B68" s="463"/>
      <c r="C68" s="463"/>
      <c r="D68" s="479"/>
      <c r="E68" s="480"/>
      <c r="F68" s="393"/>
      <c r="G68" s="393"/>
      <c r="H68" s="393"/>
      <c r="I68" s="393"/>
      <c r="J68" s="393"/>
      <c r="K68" s="393"/>
      <c r="L68" s="393"/>
      <c r="M68" s="393"/>
      <c r="N68" s="393"/>
      <c r="O68" s="393"/>
      <c r="P68" s="393"/>
      <c r="Q68" s="68"/>
      <c r="R68" s="499"/>
      <c r="S68" s="500"/>
      <c r="T68" s="500"/>
      <c r="U68" s="500"/>
      <c r="V68" s="500"/>
      <c r="W68" s="500"/>
      <c r="X68" s="501"/>
      <c r="Y68" s="68"/>
      <c r="Z68" s="393"/>
      <c r="AA68" s="393"/>
      <c r="AB68" s="393"/>
      <c r="AC68" s="393"/>
    </row>
    <row r="69" spans="1:29" ht="15" customHeight="1" x14ac:dyDescent="0.25">
      <c r="A69" s="474"/>
      <c r="B69" s="463"/>
      <c r="C69" s="463"/>
      <c r="D69" s="479"/>
      <c r="E69" s="480"/>
      <c r="F69" s="393"/>
      <c r="G69" s="393"/>
      <c r="H69" s="393"/>
      <c r="I69" s="393"/>
      <c r="J69" s="393"/>
      <c r="K69" s="393"/>
      <c r="L69" s="393"/>
      <c r="M69" s="393"/>
      <c r="N69" s="393"/>
      <c r="O69" s="393"/>
      <c r="P69" s="393"/>
      <c r="Q69" s="68"/>
      <c r="R69" s="502" t="s">
        <v>498</v>
      </c>
      <c r="S69" s="503" t="s">
        <v>19</v>
      </c>
      <c r="T69" s="504">
        <v>188290</v>
      </c>
      <c r="U69" s="504">
        <v>188290</v>
      </c>
      <c r="V69" s="504">
        <v>188290</v>
      </c>
      <c r="W69" s="504">
        <v>188290</v>
      </c>
      <c r="X69" s="504">
        <v>188290</v>
      </c>
      <c r="Y69" s="68"/>
      <c r="Z69" s="393"/>
      <c r="AA69" s="393"/>
      <c r="AB69" s="393"/>
      <c r="AC69" s="393"/>
    </row>
    <row r="70" spans="1:29" ht="15" customHeight="1" x14ac:dyDescent="0.25">
      <c r="Q70" s="68"/>
      <c r="R70" s="502" t="s">
        <v>499</v>
      </c>
      <c r="S70" s="503" t="s">
        <v>19</v>
      </c>
      <c r="T70" s="504">
        <v>83737</v>
      </c>
      <c r="U70" s="504">
        <v>83737</v>
      </c>
      <c r="V70" s="504">
        <v>83737</v>
      </c>
      <c r="W70" s="504">
        <v>83737</v>
      </c>
      <c r="X70" s="504">
        <v>83737</v>
      </c>
      <c r="Y70" s="68"/>
    </row>
    <row r="71" spans="1:29" x14ac:dyDescent="0.25">
      <c r="R71" s="68"/>
      <c r="S71" s="68"/>
      <c r="T71" s="68"/>
      <c r="U71" s="68"/>
      <c r="V71" s="68"/>
      <c r="W71" s="68"/>
      <c r="X71" s="68"/>
    </row>
  </sheetData>
  <mergeCells count="15">
    <mergeCell ref="R65:X65"/>
    <mergeCell ref="Q58:Q59"/>
    <mergeCell ref="R58:R59"/>
    <mergeCell ref="S58:S59"/>
    <mergeCell ref="T58:T59"/>
    <mergeCell ref="U58:U59"/>
    <mergeCell ref="V58:V59"/>
    <mergeCell ref="A2:K2"/>
    <mergeCell ref="R54:AA54"/>
    <mergeCell ref="T56:AA56"/>
    <mergeCell ref="B4:C4"/>
    <mergeCell ref="D4:E4"/>
    <mergeCell ref="F4:K4"/>
    <mergeCell ref="A6:E6"/>
    <mergeCell ref="F6:K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55"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'10430'!$B$4</f>
        <v>10430</v>
      </c>
      <c r="F5" s="523"/>
      <c r="G5" s="527" t="s">
        <v>82</v>
      </c>
      <c r="H5" s="528"/>
      <c r="I5" s="529"/>
      <c r="J5" s="530" t="str">
        <f>'10430'!$F$4</f>
        <v>Përkujdesi Social</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492</v>
      </c>
      <c r="F7" s="534" t="s">
        <v>496</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493</v>
      </c>
      <c r="F8" s="534" t="s">
        <v>497</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42</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500</v>
      </c>
      <c r="F10" s="538" t="s">
        <v>501</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10021</v>
      </c>
      <c r="E13" s="552">
        <v>10021</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1673</v>
      </c>
      <c r="E14" s="552">
        <v>1673</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288287</v>
      </c>
      <c r="E16" s="552">
        <v>288287</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0</v>
      </c>
      <c r="E23" s="552">
        <v>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299981</v>
      </c>
      <c r="E25" s="569">
        <f>SUM(E13:E14,E16:E20,E22:E23)</f>
        <v>299981</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10430</v>
      </c>
      <c r="F31" s="523"/>
      <c r="G31" s="527" t="s">
        <v>82</v>
      </c>
      <c r="H31" s="528"/>
      <c r="I31" s="529"/>
      <c r="J31" s="530" t="str">
        <f>$J$5</f>
        <v>Përkujdesi Social</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492</v>
      </c>
      <c r="F33" s="534" t="s">
        <v>496</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493</v>
      </c>
      <c r="F34" s="534" t="s">
        <v>497</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42</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500</v>
      </c>
      <c r="F36" s="538" t="s">
        <v>501</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11757</v>
      </c>
      <c r="E39" s="552">
        <v>11757</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1963</v>
      </c>
      <c r="E40" s="552">
        <v>1963</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294053</v>
      </c>
      <c r="E42" s="552">
        <v>294053</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0</v>
      </c>
      <c r="E49" s="552">
        <v>0</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307773</v>
      </c>
      <c r="E51" s="569">
        <f>SUM(E39:E40,E42:E46,E48:E49)</f>
        <v>307773</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10430</v>
      </c>
      <c r="F57" s="523"/>
      <c r="G57" s="527" t="s">
        <v>82</v>
      </c>
      <c r="H57" s="528"/>
      <c r="I57" s="529"/>
      <c r="J57" s="530" t="str">
        <f>$J$31</f>
        <v>Përkujdesi Social</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492</v>
      </c>
      <c r="F59" s="534" t="s">
        <v>496</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493</v>
      </c>
      <c r="F60" s="534" t="s">
        <v>497</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42</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500</v>
      </c>
      <c r="F62" s="538" t="s">
        <v>501</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11757</v>
      </c>
      <c r="E65" s="552">
        <v>11757</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1963</v>
      </c>
      <c r="E66" s="552">
        <v>1963</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294053</v>
      </c>
      <c r="E68" s="552">
        <v>294053</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307773</v>
      </c>
      <c r="E77" s="569">
        <f>SUM(E65:E66,E68:E72,E74:E75)</f>
        <v>307773</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85"/>
  <sheetViews>
    <sheetView showGridLines="0" topLeftCell="H43" zoomScale="55" zoomScaleNormal="55" workbookViewId="0">
      <selection activeCell="T77" sqref="T77:X77"/>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4130</v>
      </c>
      <c r="C4" s="1006"/>
      <c r="D4" s="1007" t="s">
        <v>10</v>
      </c>
      <c r="E4" s="1008"/>
      <c r="F4" s="1009" t="s">
        <v>502</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503</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408" t="s">
        <v>504</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505</v>
      </c>
      <c r="G13" s="424" t="s">
        <v>19</v>
      </c>
      <c r="H13" s="425">
        <v>0</v>
      </c>
      <c r="I13" s="425">
        <v>0</v>
      </c>
      <c r="J13" s="425">
        <v>0</v>
      </c>
      <c r="K13" s="426">
        <v>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ht="30" x14ac:dyDescent="0.25">
      <c r="A19" s="431">
        <v>1</v>
      </c>
      <c r="B19" s="435" t="str">
        <f>A19&amp;"."&amp;A20</f>
        <v>1.1</v>
      </c>
      <c r="C19" s="436"/>
      <c r="D19" s="436"/>
      <c r="E19" s="436"/>
      <c r="F19" s="437" t="s">
        <v>506</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505</v>
      </c>
      <c r="G22" s="445" t="s">
        <v>19</v>
      </c>
      <c r="H22" s="425">
        <v>0</v>
      </c>
      <c r="I22" s="425">
        <v>0</v>
      </c>
      <c r="J22" s="425">
        <v>0</v>
      </c>
      <c r="K22" s="425">
        <v>0</v>
      </c>
      <c r="L22" s="434"/>
    </row>
    <row r="23" spans="1:12" x14ac:dyDescent="0.25">
      <c r="B23" s="446"/>
      <c r="C23" s="447"/>
      <c r="D23" s="447"/>
      <c r="E23" s="447"/>
      <c r="F23" s="447"/>
      <c r="G23" s="447"/>
      <c r="H23" s="447"/>
      <c r="I23" s="447"/>
      <c r="J23" s="447"/>
      <c r="K23" s="447"/>
      <c r="L23" s="434"/>
    </row>
    <row r="24" spans="1:12" x14ac:dyDescent="0.25">
      <c r="L24" s="402"/>
    </row>
    <row r="25" spans="1:12" x14ac:dyDescent="0.25">
      <c r="L25" s="402"/>
    </row>
    <row r="26" spans="1:12" x14ac:dyDescent="0.25">
      <c r="A26" s="448" t="s">
        <v>9</v>
      </c>
      <c r="B26" s="449"/>
      <c r="C26" s="449"/>
      <c r="D26" s="450"/>
      <c r="E26" s="450"/>
      <c r="F26" s="451" t="s">
        <v>26</v>
      </c>
      <c r="G26" s="452" t="s">
        <v>27</v>
      </c>
      <c r="H26" s="453"/>
      <c r="I26" s="451" t="s">
        <v>28</v>
      </c>
      <c r="J26" s="451" t="s">
        <v>29</v>
      </c>
      <c r="K26" s="451" t="s">
        <v>30</v>
      </c>
      <c r="L26" s="402"/>
    </row>
    <row r="27" spans="1:12" x14ac:dyDescent="0.25">
      <c r="A27" s="454" t="s">
        <v>31</v>
      </c>
      <c r="B27" s="455" t="s">
        <v>32</v>
      </c>
      <c r="C27" s="456" t="s">
        <v>33</v>
      </c>
      <c r="D27" s="457" t="s">
        <v>34</v>
      </c>
      <c r="E27" s="458"/>
      <c r="F27" s="459" t="s">
        <v>35</v>
      </c>
      <c r="G27" s="460" t="s">
        <v>36</v>
      </c>
      <c r="H27" s="461"/>
      <c r="I27" s="459" t="s">
        <v>37</v>
      </c>
      <c r="J27" s="459" t="s">
        <v>38</v>
      </c>
      <c r="K27" s="459" t="s">
        <v>39</v>
      </c>
      <c r="L27" s="402"/>
    </row>
    <row r="28" spans="1:12" x14ac:dyDescent="0.25">
      <c r="A28" s="462"/>
      <c r="B28" s="463"/>
      <c r="C28" s="463"/>
      <c r="D28" s="464"/>
      <c r="E28" s="465"/>
      <c r="L28" s="402"/>
    </row>
    <row r="29" spans="1:12" x14ac:dyDescent="0.25">
      <c r="A29" s="412">
        <v>1</v>
      </c>
      <c r="B29" s="435">
        <v>1</v>
      </c>
      <c r="C29" s="466"/>
      <c r="D29" s="467"/>
      <c r="E29" s="468" t="s">
        <v>507</v>
      </c>
      <c r="F29" s="469" t="s">
        <v>508</v>
      </c>
      <c r="G29" s="470" t="s">
        <v>19</v>
      </c>
      <c r="H29" s="471" t="s">
        <v>19</v>
      </c>
      <c r="I29" s="472" t="s">
        <v>509</v>
      </c>
      <c r="J29" s="473">
        <v>1</v>
      </c>
      <c r="K29" s="473"/>
      <c r="L29" s="402"/>
    </row>
    <row r="30" spans="1:12" x14ac:dyDescent="0.25">
      <c r="L30" s="402"/>
    </row>
    <row r="31" spans="1:12" x14ac:dyDescent="0.25">
      <c r="L31" s="402"/>
    </row>
    <row r="32" spans="1:12" x14ac:dyDescent="0.25">
      <c r="L32" s="402"/>
    </row>
    <row r="33" spans="1:12" ht="18.75" x14ac:dyDescent="0.3">
      <c r="A33" s="403"/>
      <c r="B33" s="403"/>
      <c r="C33" s="403"/>
      <c r="D33" s="403"/>
      <c r="E33" s="403"/>
      <c r="F33" s="403"/>
      <c r="G33" s="403"/>
      <c r="H33" s="403"/>
      <c r="I33" s="403"/>
      <c r="J33" s="403"/>
      <c r="K33" s="403"/>
      <c r="L33" s="404"/>
    </row>
    <row r="34" spans="1:12" ht="18.75" x14ac:dyDescent="0.3">
      <c r="A34" s="405"/>
      <c r="B34" s="403"/>
      <c r="C34" s="403"/>
      <c r="D34" s="406"/>
      <c r="E34" s="407"/>
      <c r="F34" s="408" t="s">
        <v>510</v>
      </c>
      <c r="G34" s="409"/>
      <c r="H34" s="409"/>
      <c r="I34" s="409"/>
      <c r="J34" s="409"/>
      <c r="K34" s="410"/>
      <c r="L34" s="411"/>
    </row>
    <row r="35" spans="1:12" ht="18.75" x14ac:dyDescent="0.3">
      <c r="A35" s="412">
        <v>2</v>
      </c>
      <c r="B35" s="413"/>
      <c r="C35" s="413"/>
      <c r="D35" s="414"/>
      <c r="E35" s="415"/>
      <c r="F35" s="416"/>
      <c r="G35" s="417"/>
      <c r="H35" s="417"/>
      <c r="I35" s="417"/>
      <c r="J35" s="417"/>
      <c r="K35" s="418"/>
      <c r="L35" s="411"/>
    </row>
    <row r="36" spans="1:12" x14ac:dyDescent="0.25">
      <c r="A36" s="405" t="s">
        <v>15</v>
      </c>
      <c r="B36" s="403"/>
      <c r="C36" s="403"/>
      <c r="D36" s="406"/>
      <c r="E36" s="407"/>
      <c r="F36" s="419" t="s">
        <v>16</v>
      </c>
      <c r="G36" s="420" t="s">
        <v>17</v>
      </c>
      <c r="H36" s="421">
        <v>2023</v>
      </c>
      <c r="I36" s="421">
        <v>2024</v>
      </c>
      <c r="J36" s="421">
        <v>2025</v>
      </c>
      <c r="K36" s="421">
        <v>2026</v>
      </c>
      <c r="L36" s="422"/>
    </row>
    <row r="37" spans="1:12" x14ac:dyDescent="0.25">
      <c r="A37" s="405"/>
      <c r="B37" s="403"/>
      <c r="C37" s="403"/>
      <c r="D37" s="406"/>
      <c r="E37" s="407"/>
      <c r="F37" s="423" t="s">
        <v>511</v>
      </c>
      <c r="G37" s="424" t="s">
        <v>19</v>
      </c>
      <c r="H37" s="425">
        <v>16035</v>
      </c>
      <c r="I37" s="425">
        <v>57</v>
      </c>
      <c r="J37" s="425">
        <v>0</v>
      </c>
      <c r="K37" s="426">
        <v>0</v>
      </c>
      <c r="L37" s="422"/>
    </row>
    <row r="38" spans="1:12" x14ac:dyDescent="0.25">
      <c r="A38" s="427"/>
      <c r="B38" s="428"/>
      <c r="C38" s="428"/>
      <c r="D38" s="429"/>
      <c r="E38" s="430"/>
      <c r="F38" s="428"/>
      <c r="G38" s="428"/>
      <c r="H38" s="428"/>
      <c r="I38" s="428"/>
      <c r="J38" s="428"/>
      <c r="K38" s="428"/>
      <c r="L38" s="422"/>
    </row>
    <row r="39" spans="1:12" x14ac:dyDescent="0.25">
      <c r="L39" s="402"/>
    </row>
    <row r="40" spans="1:12" x14ac:dyDescent="0.25">
      <c r="A40" s="431" t="s">
        <v>21</v>
      </c>
      <c r="L40" s="402"/>
    </row>
    <row r="41" spans="1:12" x14ac:dyDescent="0.25">
      <c r="L41" s="402"/>
    </row>
    <row r="42" spans="1:12" x14ac:dyDescent="0.25">
      <c r="B42" s="432"/>
      <c r="C42" s="433"/>
      <c r="D42" s="433"/>
      <c r="E42" s="433"/>
      <c r="F42" s="433"/>
      <c r="G42" s="433"/>
      <c r="H42" s="433"/>
      <c r="I42" s="433"/>
      <c r="J42" s="433"/>
      <c r="K42" s="433"/>
      <c r="L42" s="434"/>
    </row>
    <row r="43" spans="1:12" ht="30" x14ac:dyDescent="0.25">
      <c r="A43" s="431">
        <v>2</v>
      </c>
      <c r="B43" s="435" t="str">
        <f>A43&amp;"."&amp;A44</f>
        <v>2.1</v>
      </c>
      <c r="C43" s="436"/>
      <c r="D43" s="436"/>
      <c r="E43" s="436"/>
      <c r="F43" s="437" t="s">
        <v>512</v>
      </c>
      <c r="G43" s="438"/>
      <c r="H43" s="438"/>
      <c r="I43" s="438"/>
      <c r="J43" s="438"/>
      <c r="K43" s="438"/>
      <c r="L43" s="434"/>
    </row>
    <row r="44" spans="1:12" x14ac:dyDescent="0.25">
      <c r="A44" s="431">
        <v>1</v>
      </c>
      <c r="B44" s="439" t="s">
        <v>23</v>
      </c>
      <c r="C44" s="436"/>
      <c r="D44" s="436"/>
      <c r="E44" s="436"/>
      <c r="F44" s="440"/>
      <c r="G44" s="441"/>
      <c r="H44" s="441"/>
      <c r="I44" s="441"/>
      <c r="J44" s="441"/>
      <c r="K44" s="441"/>
      <c r="L44" s="434"/>
    </row>
    <row r="45" spans="1:12" x14ac:dyDescent="0.25">
      <c r="B45" s="439"/>
      <c r="C45" s="436"/>
      <c r="D45" s="436"/>
      <c r="E45" s="436"/>
      <c r="F45" s="442" t="s">
        <v>24</v>
      </c>
      <c r="G45" s="420" t="s">
        <v>17</v>
      </c>
      <c r="H45" s="443">
        <v>2023</v>
      </c>
      <c r="I45" s="443">
        <v>2024</v>
      </c>
      <c r="J45" s="443">
        <v>2025</v>
      </c>
      <c r="K45" s="443">
        <v>2026</v>
      </c>
      <c r="L45" s="434"/>
    </row>
    <row r="46" spans="1:12" ht="25.5" x14ac:dyDescent="0.25">
      <c r="B46" s="439"/>
      <c r="C46" s="436"/>
      <c r="D46" s="436"/>
      <c r="E46" s="436"/>
      <c r="F46" s="444" t="s">
        <v>513</v>
      </c>
      <c r="G46" s="445" t="s">
        <v>19</v>
      </c>
      <c r="H46" s="425">
        <v>35</v>
      </c>
      <c r="I46" s="425">
        <v>34.74</v>
      </c>
      <c r="J46" s="425">
        <v>35.26</v>
      </c>
      <c r="K46" s="425">
        <v>35.26</v>
      </c>
      <c r="L46" s="434"/>
    </row>
    <row r="47" spans="1:12" x14ac:dyDescent="0.25">
      <c r="B47" s="439"/>
      <c r="C47" s="436"/>
      <c r="D47" s="436"/>
      <c r="E47" s="436"/>
      <c r="F47" s="444" t="s">
        <v>511</v>
      </c>
      <c r="G47" s="445" t="s">
        <v>19</v>
      </c>
      <c r="H47" s="425">
        <v>16035</v>
      </c>
      <c r="I47" s="425">
        <v>57</v>
      </c>
      <c r="J47" s="425">
        <v>0</v>
      </c>
      <c r="K47" s="425">
        <v>0</v>
      </c>
      <c r="L47" s="434"/>
    </row>
    <row r="48" spans="1:12" x14ac:dyDescent="0.25">
      <c r="B48" s="446"/>
      <c r="C48" s="447"/>
      <c r="D48" s="447"/>
      <c r="E48" s="447"/>
      <c r="F48" s="447"/>
      <c r="G48" s="447"/>
      <c r="H48" s="447"/>
      <c r="I48" s="447"/>
      <c r="J48" s="447"/>
      <c r="K48" s="447"/>
      <c r="L48" s="434"/>
    </row>
    <row r="49" spans="1:29" x14ac:dyDescent="0.25">
      <c r="L49" s="402"/>
    </row>
    <row r="50" spans="1:29" x14ac:dyDescent="0.25">
      <c r="L50" s="402"/>
    </row>
    <row r="51" spans="1:29" x14ac:dyDescent="0.25">
      <c r="A51" s="448" t="s">
        <v>9</v>
      </c>
      <c r="B51" s="449"/>
      <c r="C51" s="449"/>
      <c r="D51" s="450"/>
      <c r="E51" s="450"/>
      <c r="F51" s="451" t="s">
        <v>26</v>
      </c>
      <c r="G51" s="452" t="s">
        <v>27</v>
      </c>
      <c r="H51" s="453"/>
      <c r="I51" s="451" t="s">
        <v>28</v>
      </c>
      <c r="J51" s="451" t="s">
        <v>29</v>
      </c>
      <c r="K51" s="451" t="s">
        <v>30</v>
      </c>
      <c r="L51" s="402"/>
    </row>
    <row r="52" spans="1:29" x14ac:dyDescent="0.25">
      <c r="A52" s="454" t="s">
        <v>31</v>
      </c>
      <c r="B52" s="455" t="s">
        <v>32</v>
      </c>
      <c r="C52" s="456" t="s">
        <v>33</v>
      </c>
      <c r="D52" s="457" t="s">
        <v>34</v>
      </c>
      <c r="E52" s="458"/>
      <c r="F52" s="459" t="s">
        <v>35</v>
      </c>
      <c r="G52" s="460" t="s">
        <v>36</v>
      </c>
      <c r="H52" s="461"/>
      <c r="I52" s="459" t="s">
        <v>37</v>
      </c>
      <c r="J52" s="459" t="s">
        <v>38</v>
      </c>
      <c r="K52" s="459" t="s">
        <v>39</v>
      </c>
      <c r="L52" s="402"/>
    </row>
    <row r="53" spans="1:29" x14ac:dyDescent="0.25">
      <c r="A53" s="462"/>
      <c r="B53" s="463"/>
      <c r="C53" s="463"/>
      <c r="D53" s="464"/>
      <c r="E53" s="465"/>
      <c r="L53" s="402"/>
    </row>
    <row r="54" spans="1:29" x14ac:dyDescent="0.25">
      <c r="A54" s="412"/>
      <c r="B54" s="435"/>
      <c r="C54" s="466"/>
      <c r="D54" s="467"/>
      <c r="E54" s="468" t="s">
        <v>514</v>
      </c>
      <c r="F54" s="469" t="s">
        <v>515</v>
      </c>
      <c r="G54" s="470" t="s">
        <v>19</v>
      </c>
      <c r="H54" s="471" t="s">
        <v>19</v>
      </c>
      <c r="I54" s="472" t="s">
        <v>42</v>
      </c>
      <c r="J54" s="473">
        <v>0</v>
      </c>
      <c r="K54" s="473"/>
      <c r="L54" s="402"/>
    </row>
    <row r="55" spans="1:29" x14ac:dyDescent="0.25">
      <c r="A55" s="412"/>
      <c r="B55" s="435"/>
      <c r="C55" s="466"/>
      <c r="D55" s="467"/>
      <c r="E55" s="468" t="s">
        <v>516</v>
      </c>
      <c r="F55" s="469" t="s">
        <v>517</v>
      </c>
      <c r="G55" s="470" t="s">
        <v>19</v>
      </c>
      <c r="H55" s="471" t="s">
        <v>19</v>
      </c>
      <c r="I55" s="472" t="s">
        <v>42</v>
      </c>
      <c r="J55" s="473">
        <v>3</v>
      </c>
      <c r="K55" s="473"/>
      <c r="L55" s="402"/>
    </row>
    <row r="56" spans="1:29" x14ac:dyDescent="0.25">
      <c r="A56" s="412">
        <v>2</v>
      </c>
      <c r="B56" s="435">
        <v>1</v>
      </c>
      <c r="C56" s="466"/>
      <c r="D56" s="467"/>
      <c r="E56" s="468" t="s">
        <v>518</v>
      </c>
      <c r="F56" s="469" t="s">
        <v>519</v>
      </c>
      <c r="G56" s="470" t="s">
        <v>19</v>
      </c>
      <c r="H56" s="471" t="s">
        <v>19</v>
      </c>
      <c r="I56" s="472" t="s">
        <v>42</v>
      </c>
      <c r="J56" s="473">
        <v>0</v>
      </c>
      <c r="K56" s="473"/>
      <c r="L56" s="402"/>
    </row>
    <row r="57" spans="1:29" x14ac:dyDescent="0.25">
      <c r="L57" s="402"/>
    </row>
    <row r="58" spans="1:29" x14ac:dyDescent="0.25">
      <c r="L58" s="402"/>
    </row>
    <row r="62" spans="1:29" ht="10.5" customHeight="1" x14ac:dyDescent="0.25">
      <c r="A62" s="474"/>
      <c r="B62" s="393"/>
      <c r="C62" s="393"/>
      <c r="D62" s="393"/>
      <c r="E62" s="393"/>
      <c r="F62" s="393"/>
      <c r="G62" s="393"/>
      <c r="H62" s="393"/>
      <c r="I62" s="393"/>
      <c r="J62" s="393"/>
      <c r="K62" s="393"/>
      <c r="L62" s="393"/>
      <c r="M62" s="393"/>
      <c r="N62" s="393"/>
      <c r="O62" s="393"/>
      <c r="P62" s="475"/>
      <c r="Q62" s="475"/>
      <c r="R62" s="475"/>
      <c r="S62" s="476"/>
      <c r="T62" s="476"/>
      <c r="U62" s="476"/>
      <c r="V62" s="476"/>
      <c r="W62" s="475"/>
      <c r="X62" s="68"/>
      <c r="Y62" s="68"/>
      <c r="Z62" s="477"/>
      <c r="AA62" s="478"/>
      <c r="AB62" s="68"/>
      <c r="AC62" s="68"/>
    </row>
    <row r="63" spans="1:29" ht="15" customHeight="1" x14ac:dyDescent="0.25">
      <c r="A63" s="474"/>
      <c r="B63" s="463"/>
      <c r="C63" s="463"/>
      <c r="D63" s="479"/>
      <c r="E63" s="480"/>
      <c r="F63" s="393"/>
      <c r="G63" s="393"/>
      <c r="H63" s="393"/>
      <c r="I63" s="393"/>
      <c r="J63" s="393"/>
      <c r="K63" s="393"/>
      <c r="L63" s="393"/>
      <c r="M63" s="393"/>
      <c r="N63" s="393"/>
      <c r="O63" s="393"/>
      <c r="P63" s="68"/>
      <c r="Q63" s="68"/>
      <c r="R63" s="68"/>
      <c r="S63" s="481"/>
      <c r="T63" s="481"/>
      <c r="U63" s="481"/>
      <c r="V63" s="481"/>
      <c r="W63" s="68"/>
      <c r="X63" s="68"/>
      <c r="Y63" s="68"/>
      <c r="Z63" s="68"/>
      <c r="AA63" s="68"/>
      <c r="AB63" s="68"/>
      <c r="AC63" s="68"/>
    </row>
    <row r="64" spans="1:29" ht="21" customHeight="1" x14ac:dyDescent="0.25">
      <c r="A64" s="474"/>
      <c r="B64" s="463"/>
      <c r="C64" s="463"/>
      <c r="D64" s="479"/>
      <c r="E64" s="480"/>
      <c r="F64" s="393"/>
      <c r="G64" s="393"/>
      <c r="H64" s="393"/>
      <c r="I64" s="393"/>
      <c r="J64" s="393"/>
      <c r="K64" s="393"/>
      <c r="L64" s="393"/>
      <c r="M64" s="393"/>
      <c r="N64" s="393"/>
      <c r="O64" s="393"/>
      <c r="P64" s="475"/>
      <c r="Q64" s="475"/>
      <c r="R64" s="999" t="s">
        <v>48</v>
      </c>
      <c r="S64" s="1000"/>
      <c r="T64" s="1000"/>
      <c r="U64" s="1000"/>
      <c r="V64" s="1000"/>
      <c r="W64" s="1000"/>
      <c r="X64" s="1000"/>
      <c r="Y64" s="1000"/>
      <c r="Z64" s="1000"/>
      <c r="AA64" s="1001"/>
      <c r="AB64" s="68"/>
      <c r="AC64" s="68"/>
    </row>
    <row r="65" spans="1:29" ht="15" customHeight="1" x14ac:dyDescent="0.25">
      <c r="A65" s="474"/>
      <c r="B65" s="463"/>
      <c r="C65" s="463"/>
      <c r="D65" s="479"/>
      <c r="E65" s="480"/>
      <c r="F65" s="393"/>
      <c r="G65" s="393"/>
      <c r="H65" s="393"/>
      <c r="I65" s="393"/>
      <c r="J65" s="393"/>
      <c r="K65" s="393"/>
      <c r="L65" s="393"/>
      <c r="M65" s="393"/>
      <c r="N65" s="393"/>
      <c r="O65" s="393"/>
      <c r="P65" s="475"/>
      <c r="Q65" s="475"/>
      <c r="R65" s="68"/>
      <c r="S65" s="481"/>
      <c r="T65" s="481"/>
      <c r="U65" s="481"/>
      <c r="V65" s="481"/>
      <c r="W65" s="68"/>
      <c r="X65" s="68"/>
      <c r="Y65" s="68"/>
      <c r="Z65" s="68"/>
      <c r="AA65" s="68"/>
      <c r="AB65" s="68"/>
      <c r="AC65" s="68"/>
    </row>
    <row r="66" spans="1:29" ht="15" customHeight="1" x14ac:dyDescent="0.25">
      <c r="A66" s="474"/>
      <c r="B66" s="463"/>
      <c r="C66" s="463"/>
      <c r="D66" s="479"/>
      <c r="E66" s="480"/>
      <c r="F66" s="393"/>
      <c r="G66" s="393"/>
      <c r="H66" s="393"/>
      <c r="I66" s="393"/>
      <c r="J66" s="393"/>
      <c r="K66" s="393"/>
      <c r="L66" s="393"/>
      <c r="M66" s="393"/>
      <c r="N66" s="393"/>
      <c r="O66" s="393"/>
      <c r="P66" s="475"/>
      <c r="Q66" s="475"/>
      <c r="R66" s="482" t="s">
        <v>49</v>
      </c>
      <c r="S66" s="483">
        <v>4130</v>
      </c>
      <c r="T66" s="1002" t="s">
        <v>502</v>
      </c>
      <c r="U66" s="1003"/>
      <c r="V66" s="1003"/>
      <c r="W66" s="1003"/>
      <c r="X66" s="1003"/>
      <c r="Y66" s="1003"/>
      <c r="Z66" s="1003"/>
      <c r="AA66" s="1004"/>
      <c r="AB66" s="68"/>
      <c r="AC66" s="68"/>
    </row>
    <row r="67" spans="1:29" ht="15.75" customHeight="1" x14ac:dyDescent="0.25">
      <c r="A67" s="474"/>
      <c r="B67" s="463"/>
      <c r="C67" s="463"/>
      <c r="D67" s="479"/>
      <c r="E67" s="480"/>
      <c r="F67" s="393"/>
      <c r="G67" s="393"/>
      <c r="H67" s="393"/>
      <c r="I67" s="393"/>
      <c r="J67" s="393"/>
      <c r="K67" s="393"/>
      <c r="L67" s="393"/>
      <c r="M67" s="393"/>
      <c r="N67" s="393"/>
      <c r="O67" s="393"/>
      <c r="P67" s="68"/>
      <c r="Q67" s="68"/>
      <c r="R67" s="68"/>
      <c r="S67" s="68"/>
      <c r="T67" s="68"/>
      <c r="U67" s="68"/>
      <c r="V67" s="68"/>
      <c r="W67" s="68"/>
      <c r="X67" s="68"/>
      <c r="Y67" s="68"/>
      <c r="Z67" s="68"/>
      <c r="AA67" s="68"/>
      <c r="AB67" s="68"/>
      <c r="AC67" s="68"/>
    </row>
    <row r="68" spans="1:29" ht="15" customHeight="1" x14ac:dyDescent="0.25">
      <c r="A68" s="474"/>
      <c r="B68" s="463"/>
      <c r="C68" s="463"/>
      <c r="D68" s="479"/>
      <c r="E68" s="480"/>
      <c r="F68" s="393"/>
      <c r="G68" s="393"/>
      <c r="H68" s="393"/>
      <c r="I68" s="393"/>
      <c r="J68" s="393"/>
      <c r="K68" s="393"/>
      <c r="L68" s="393"/>
      <c r="M68" s="393"/>
      <c r="N68" s="393"/>
      <c r="O68" s="393"/>
      <c r="P68" s="68"/>
      <c r="Q68" s="1024" t="s">
        <v>50</v>
      </c>
      <c r="R68" s="1026" t="s">
        <v>51</v>
      </c>
      <c r="S68" s="1026" t="s">
        <v>52</v>
      </c>
      <c r="T68" s="1026" t="s">
        <v>53</v>
      </c>
      <c r="U68" s="1026" t="s">
        <v>54</v>
      </c>
      <c r="V68" s="1026" t="s">
        <v>55</v>
      </c>
      <c r="W68" s="484">
        <v>2021</v>
      </c>
      <c r="X68" s="484">
        <v>2022</v>
      </c>
      <c r="Y68" s="485">
        <v>2023</v>
      </c>
      <c r="Z68" s="486">
        <v>2024</v>
      </c>
      <c r="AA68" s="486">
        <v>2025</v>
      </c>
      <c r="AB68" s="487">
        <v>2026</v>
      </c>
      <c r="AC68" s="68"/>
    </row>
    <row r="69" spans="1:29" ht="15.75" customHeight="1" x14ac:dyDescent="0.25">
      <c r="A69" s="474"/>
      <c r="B69" s="463"/>
      <c r="C69" s="463"/>
      <c r="D69" s="479"/>
      <c r="E69" s="480"/>
      <c r="F69" s="393"/>
      <c r="G69" s="393"/>
      <c r="H69" s="393"/>
      <c r="I69" s="393"/>
      <c r="J69" s="393"/>
      <c r="K69" s="393"/>
      <c r="L69" s="393"/>
      <c r="M69" s="393"/>
      <c r="N69" s="393"/>
      <c r="O69" s="393"/>
      <c r="P69" s="68"/>
      <c r="Q69" s="1025"/>
      <c r="R69" s="1027"/>
      <c r="S69" s="1027"/>
      <c r="T69" s="1027"/>
      <c r="U69" s="1027"/>
      <c r="V69" s="1027"/>
      <c r="W69" s="488" t="s">
        <v>2</v>
      </c>
      <c r="X69" s="488" t="s">
        <v>2</v>
      </c>
      <c r="Y69" s="489" t="s">
        <v>56</v>
      </c>
      <c r="Z69" s="490" t="s">
        <v>57</v>
      </c>
      <c r="AA69" s="490" t="s">
        <v>57</v>
      </c>
      <c r="AB69" s="491" t="s">
        <v>57</v>
      </c>
      <c r="AC69" s="68"/>
    </row>
    <row r="70" spans="1:29" ht="15" customHeight="1" x14ac:dyDescent="0.25">
      <c r="A70" s="474"/>
      <c r="B70" s="463"/>
      <c r="C70" s="463"/>
      <c r="D70" s="479"/>
      <c r="E70" s="480"/>
      <c r="F70" s="393"/>
      <c r="G70" s="393"/>
      <c r="H70" s="393"/>
      <c r="I70" s="393"/>
      <c r="J70" s="393"/>
      <c r="K70" s="393"/>
      <c r="L70" s="393"/>
      <c r="M70" s="393"/>
      <c r="N70" s="393"/>
      <c r="O70" s="393"/>
      <c r="P70" s="68"/>
      <c r="Q70" s="492"/>
      <c r="R70" s="493"/>
      <c r="S70" s="494"/>
      <c r="T70" s="495"/>
      <c r="U70" s="495"/>
      <c r="V70" s="495"/>
      <c r="W70" s="495"/>
      <c r="X70" s="494"/>
      <c r="Y70" s="494"/>
      <c r="Z70" s="494"/>
      <c r="AA70" s="494"/>
      <c r="AB70" s="496"/>
      <c r="AC70" s="68"/>
    </row>
    <row r="71" spans="1:29" ht="15" customHeight="1" x14ac:dyDescent="0.25">
      <c r="P71" s="68"/>
      <c r="Q71" s="68"/>
      <c r="R71" s="68"/>
      <c r="S71" s="68"/>
      <c r="T71" s="68"/>
      <c r="U71" s="68"/>
      <c r="V71" s="68"/>
      <c r="W71" s="68"/>
      <c r="X71" s="68"/>
      <c r="Y71" s="68"/>
      <c r="Z71" s="68"/>
      <c r="AA71" s="68"/>
      <c r="AB71" s="68"/>
      <c r="AC71" s="68"/>
    </row>
    <row r="74" spans="1:29" ht="15" customHeight="1" x14ac:dyDescent="0.25">
      <c r="A74" s="474"/>
      <c r="B74" s="393"/>
      <c r="C74" s="393"/>
      <c r="D74" s="393"/>
      <c r="E74" s="393"/>
      <c r="F74" s="393"/>
      <c r="G74" s="393"/>
      <c r="H74" s="393"/>
      <c r="I74" s="393"/>
      <c r="J74" s="393"/>
      <c r="K74" s="393"/>
      <c r="L74" s="393"/>
      <c r="M74" s="393"/>
      <c r="N74" s="393"/>
      <c r="O74" s="393"/>
      <c r="P74" s="393"/>
      <c r="Q74" s="68"/>
      <c r="R74" s="68"/>
      <c r="S74" s="68"/>
      <c r="T74" s="68"/>
      <c r="U74" s="68"/>
      <c r="V74" s="68"/>
      <c r="W74" s="68"/>
      <c r="X74" s="68"/>
      <c r="Y74" s="68"/>
      <c r="Z74" s="393"/>
      <c r="AA74" s="393"/>
      <c r="AB74" s="393"/>
      <c r="AC74" s="393"/>
    </row>
    <row r="75" spans="1:29" ht="21" customHeight="1" x14ac:dyDescent="0.25">
      <c r="A75" s="474"/>
      <c r="B75" s="463"/>
      <c r="C75" s="463"/>
      <c r="D75" s="479"/>
      <c r="E75" s="480"/>
      <c r="F75" s="393"/>
      <c r="G75" s="393"/>
      <c r="H75" s="393"/>
      <c r="I75" s="393"/>
      <c r="J75" s="393"/>
      <c r="K75" s="393"/>
      <c r="L75" s="393"/>
      <c r="M75" s="393"/>
      <c r="N75" s="393"/>
      <c r="O75" s="393"/>
      <c r="P75" s="393"/>
      <c r="Q75" s="68"/>
      <c r="R75" s="999" t="s">
        <v>60</v>
      </c>
      <c r="S75" s="1000"/>
      <c r="T75" s="1000"/>
      <c r="U75" s="1000"/>
      <c r="V75" s="1000"/>
      <c r="W75" s="1000"/>
      <c r="X75" s="1001"/>
      <c r="Y75" s="68"/>
      <c r="Z75" s="393"/>
      <c r="AA75" s="393"/>
      <c r="AB75" s="393"/>
      <c r="AC75" s="393"/>
    </row>
    <row r="76" spans="1:29" ht="15.75" customHeight="1" x14ac:dyDescent="0.25">
      <c r="A76" s="474"/>
      <c r="B76" s="463"/>
      <c r="C76" s="463"/>
      <c r="D76" s="479"/>
      <c r="E76" s="480"/>
      <c r="F76" s="393"/>
      <c r="G76" s="393"/>
      <c r="H76" s="393"/>
      <c r="I76" s="393"/>
      <c r="J76" s="393"/>
      <c r="K76" s="393"/>
      <c r="L76" s="393"/>
      <c r="M76" s="393"/>
      <c r="N76" s="393"/>
      <c r="O76" s="393"/>
      <c r="P76" s="393"/>
      <c r="Q76" s="68"/>
      <c r="R76" s="68"/>
      <c r="S76" s="68"/>
      <c r="T76" s="68"/>
      <c r="U76" s="68"/>
      <c r="V76" s="68"/>
      <c r="W76" s="68"/>
      <c r="X76" s="68"/>
      <c r="Y76" s="68"/>
      <c r="Z76" s="393"/>
      <c r="AA76" s="393"/>
      <c r="AB76" s="393"/>
      <c r="AC76" s="393"/>
    </row>
    <row r="77" spans="1:29" ht="36" customHeight="1" x14ac:dyDescent="0.25">
      <c r="A77" s="474"/>
      <c r="B77" s="463"/>
      <c r="C77" s="463"/>
      <c r="D77" s="479"/>
      <c r="E77" s="480"/>
      <c r="F77" s="393"/>
      <c r="G77" s="393"/>
      <c r="H77" s="393"/>
      <c r="I77" s="393"/>
      <c r="J77" s="393"/>
      <c r="K77" s="393"/>
      <c r="L77" s="393"/>
      <c r="M77" s="393"/>
      <c r="N77" s="393"/>
      <c r="O77" s="393"/>
      <c r="P77" s="393"/>
      <c r="Q77" s="68"/>
      <c r="R77" s="497"/>
      <c r="S77" s="498" t="s">
        <v>61</v>
      </c>
      <c r="T77" s="64">
        <v>2022</v>
      </c>
      <c r="U77" s="64">
        <v>2023</v>
      </c>
      <c r="V77" s="64">
        <v>2024</v>
      </c>
      <c r="W77" s="64">
        <v>2025</v>
      </c>
      <c r="X77" s="65">
        <v>2026</v>
      </c>
      <c r="Y77" s="68"/>
      <c r="Z77" s="393"/>
      <c r="AA77" s="393"/>
      <c r="AB77" s="393"/>
      <c r="AC77" s="393"/>
    </row>
    <row r="78" spans="1:29" ht="15" customHeight="1" x14ac:dyDescent="0.25">
      <c r="A78" s="474"/>
      <c r="B78" s="463"/>
      <c r="C78" s="463"/>
      <c r="D78" s="479"/>
      <c r="E78" s="480"/>
      <c r="F78" s="393"/>
      <c r="G78" s="393"/>
      <c r="H78" s="393"/>
      <c r="I78" s="393"/>
      <c r="J78" s="393"/>
      <c r="K78" s="393"/>
      <c r="L78" s="393"/>
      <c r="M78" s="393"/>
      <c r="N78" s="393"/>
      <c r="O78" s="393"/>
      <c r="P78" s="393"/>
      <c r="Q78" s="68"/>
      <c r="R78" s="499"/>
      <c r="S78" s="500"/>
      <c r="T78" s="500"/>
      <c r="U78" s="500"/>
      <c r="V78" s="500"/>
      <c r="W78" s="500"/>
      <c r="X78" s="501"/>
      <c r="Y78" s="68"/>
      <c r="Z78" s="393"/>
      <c r="AA78" s="393"/>
      <c r="AB78" s="393"/>
      <c r="AC78" s="393"/>
    </row>
    <row r="79" spans="1:29" ht="15" customHeight="1" x14ac:dyDescent="0.25">
      <c r="A79" s="474"/>
      <c r="B79" s="463"/>
      <c r="C79" s="463"/>
      <c r="D79" s="479"/>
      <c r="E79" s="480"/>
      <c r="F79" s="393"/>
      <c r="G79" s="393"/>
      <c r="H79" s="393"/>
      <c r="I79" s="393"/>
      <c r="J79" s="393"/>
      <c r="K79" s="393"/>
      <c r="L79" s="393"/>
      <c r="M79" s="393"/>
      <c r="N79" s="393"/>
      <c r="O79" s="393"/>
      <c r="P79" s="393"/>
      <c r="Q79" s="68"/>
      <c r="R79" s="502" t="s">
        <v>520</v>
      </c>
      <c r="S79" s="503" t="s">
        <v>19</v>
      </c>
      <c r="T79" s="504">
        <v>11</v>
      </c>
      <c r="U79" s="504">
        <v>11</v>
      </c>
      <c r="V79" s="504">
        <v>12</v>
      </c>
      <c r="W79" s="505">
        <v>12</v>
      </c>
      <c r="X79" s="506">
        <v>12</v>
      </c>
      <c r="Y79" s="68"/>
      <c r="Z79" s="393"/>
      <c r="AA79" s="393"/>
      <c r="AB79" s="393"/>
      <c r="AC79" s="393"/>
    </row>
    <row r="80" spans="1:29" ht="15" customHeight="1" x14ac:dyDescent="0.25">
      <c r="Q80" s="68"/>
      <c r="R80" s="502" t="s">
        <v>521</v>
      </c>
      <c r="S80" s="503" t="s">
        <v>19</v>
      </c>
      <c r="T80" s="504">
        <v>2</v>
      </c>
      <c r="U80" s="504">
        <v>2</v>
      </c>
      <c r="V80" s="504">
        <v>2</v>
      </c>
      <c r="W80" s="505">
        <v>2</v>
      </c>
      <c r="X80" s="506">
        <v>2</v>
      </c>
      <c r="Y80" s="68"/>
    </row>
    <row r="81" spans="18:24" x14ac:dyDescent="0.25">
      <c r="R81" s="502" t="s">
        <v>522</v>
      </c>
      <c r="S81" s="503" t="s">
        <v>19</v>
      </c>
      <c r="T81" s="504">
        <v>101775</v>
      </c>
      <c r="U81" s="504">
        <v>663000</v>
      </c>
      <c r="V81" s="504">
        <v>660000</v>
      </c>
      <c r="W81" s="505">
        <v>670000</v>
      </c>
      <c r="X81" s="506">
        <v>670000</v>
      </c>
    </row>
    <row r="82" spans="18:24" x14ac:dyDescent="0.25">
      <c r="R82" s="502" t="s">
        <v>523</v>
      </c>
      <c r="S82" s="503" t="s">
        <v>19</v>
      </c>
      <c r="T82" s="504">
        <v>2908</v>
      </c>
      <c r="U82" s="504">
        <v>18943</v>
      </c>
      <c r="V82" s="504">
        <v>19000</v>
      </c>
      <c r="W82" s="505">
        <v>19000</v>
      </c>
      <c r="X82" s="506">
        <v>19000</v>
      </c>
    </row>
    <row r="83" spans="18:24" x14ac:dyDescent="0.25">
      <c r="R83" s="502" t="s">
        <v>524</v>
      </c>
      <c r="S83" s="503" t="s">
        <v>19</v>
      </c>
      <c r="T83" s="504">
        <v>354</v>
      </c>
      <c r="U83" s="504">
        <v>355</v>
      </c>
      <c r="V83" s="504">
        <v>390</v>
      </c>
      <c r="W83" s="505">
        <v>395</v>
      </c>
      <c r="X83" s="506">
        <v>395</v>
      </c>
    </row>
    <row r="84" spans="18:24" x14ac:dyDescent="0.25">
      <c r="R84" s="502" t="s">
        <v>525</v>
      </c>
      <c r="S84" s="503" t="s">
        <v>19</v>
      </c>
      <c r="T84" s="504">
        <v>10</v>
      </c>
      <c r="U84" s="504">
        <v>10</v>
      </c>
      <c r="V84" s="504">
        <v>10</v>
      </c>
      <c r="W84" s="505">
        <v>10</v>
      </c>
      <c r="X84" s="506">
        <v>10</v>
      </c>
    </row>
    <row r="85" spans="18:24" x14ac:dyDescent="0.25">
      <c r="R85" s="68"/>
      <c r="S85" s="68"/>
      <c r="T85" s="68"/>
      <c r="U85" s="68"/>
      <c r="V85" s="68"/>
      <c r="W85" s="68"/>
      <c r="X85" s="68"/>
    </row>
  </sheetData>
  <mergeCells count="15">
    <mergeCell ref="R75:X75"/>
    <mergeCell ref="Q68:Q69"/>
    <mergeCell ref="R68:R69"/>
    <mergeCell ref="S68:S69"/>
    <mergeCell ref="T68:T69"/>
    <mergeCell ref="U68:U69"/>
    <mergeCell ref="V68:V69"/>
    <mergeCell ref="A2:K2"/>
    <mergeCell ref="R64:AA64"/>
    <mergeCell ref="T66:AA66"/>
    <mergeCell ref="B4:C4"/>
    <mergeCell ref="D4:E4"/>
    <mergeCell ref="F4:K4"/>
    <mergeCell ref="A6:E6"/>
    <mergeCell ref="F6:K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'04130'!$B$4</f>
        <v>4130</v>
      </c>
      <c r="F5" s="523"/>
      <c r="G5" s="527" t="s">
        <v>82</v>
      </c>
      <c r="H5" s="528"/>
      <c r="I5" s="529"/>
      <c r="J5" s="530" t="str">
        <f>'04130'!$F$4</f>
        <v>Mbështetje për zhvillimin ekonomik</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507</v>
      </c>
      <c r="F7" s="534" t="s">
        <v>518</v>
      </c>
      <c r="G7" s="534" t="s">
        <v>516</v>
      </c>
      <c r="H7" s="534" t="s">
        <v>514</v>
      </c>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508</v>
      </c>
      <c r="F8" s="534" t="s">
        <v>519</v>
      </c>
      <c r="G8" s="534" t="s">
        <v>517</v>
      </c>
      <c r="H8" s="534" t="s">
        <v>515</v>
      </c>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509</v>
      </c>
      <c r="F9" s="534" t="s">
        <v>42</v>
      </c>
      <c r="G9" s="534" t="s">
        <v>42</v>
      </c>
      <c r="H9" s="534" t="s">
        <v>42</v>
      </c>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257</v>
      </c>
      <c r="F10" s="538" t="s">
        <v>222</v>
      </c>
      <c r="G10" s="538" t="s">
        <v>223</v>
      </c>
      <c r="H10" s="538" t="s">
        <v>222</v>
      </c>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2623</v>
      </c>
      <c r="E13" s="552">
        <v>2623</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438</v>
      </c>
      <c r="E14" s="552">
        <v>438</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1650</v>
      </c>
      <c r="E16" s="552">
        <v>1650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4711</v>
      </c>
      <c r="E25" s="569">
        <f>SUM(E13:E14,E16:E20,E22:E23)</f>
        <v>4711</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4130</v>
      </c>
      <c r="F31" s="523"/>
      <c r="G31" s="527" t="s">
        <v>82</v>
      </c>
      <c r="H31" s="528"/>
      <c r="I31" s="529"/>
      <c r="J31" s="530" t="str">
        <f>$J$5</f>
        <v>Mbështetje për zhvillimin ekonomik</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507</v>
      </c>
      <c r="F33" s="534" t="s">
        <v>518</v>
      </c>
      <c r="G33" s="534" t="s">
        <v>516</v>
      </c>
      <c r="H33" s="534" t="s">
        <v>514</v>
      </c>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508</v>
      </c>
      <c r="F34" s="534" t="s">
        <v>519</v>
      </c>
      <c r="G34" s="534" t="s">
        <v>517</v>
      </c>
      <c r="H34" s="534" t="s">
        <v>515</v>
      </c>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509</v>
      </c>
      <c r="F35" s="534" t="s">
        <v>42</v>
      </c>
      <c r="G35" s="534" t="s">
        <v>42</v>
      </c>
      <c r="H35" s="534" t="s">
        <v>42</v>
      </c>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257</v>
      </c>
      <c r="F36" s="538" t="s">
        <v>222</v>
      </c>
      <c r="G36" s="538" t="s">
        <v>223</v>
      </c>
      <c r="H36" s="538" t="s">
        <v>222</v>
      </c>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2623</v>
      </c>
      <c r="E39" s="552">
        <v>2623</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438</v>
      </c>
      <c r="E40" s="552">
        <v>438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1650</v>
      </c>
      <c r="E42" s="552">
        <v>1650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4711</v>
      </c>
      <c r="E51" s="569">
        <f>SUM(E39:E40,E42:E46,E48:E49)</f>
        <v>4711</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4130</v>
      </c>
      <c r="F57" s="523"/>
      <c r="G57" s="527" t="s">
        <v>82</v>
      </c>
      <c r="H57" s="528"/>
      <c r="I57" s="529"/>
      <c r="J57" s="530" t="str">
        <f>$J$31</f>
        <v>Mbështetje për zhvillimin ekonomik</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507</v>
      </c>
      <c r="F59" s="534" t="s">
        <v>518</v>
      </c>
      <c r="G59" s="534" t="s">
        <v>516</v>
      </c>
      <c r="H59" s="534" t="s">
        <v>514</v>
      </c>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508</v>
      </c>
      <c r="F60" s="534" t="s">
        <v>519</v>
      </c>
      <c r="G60" s="534" t="s">
        <v>517</v>
      </c>
      <c r="H60" s="534" t="s">
        <v>515</v>
      </c>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509</v>
      </c>
      <c r="F61" s="534" t="s">
        <v>42</v>
      </c>
      <c r="G61" s="534" t="s">
        <v>42</v>
      </c>
      <c r="H61" s="534" t="s">
        <v>42</v>
      </c>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257</v>
      </c>
      <c r="F62" s="538" t="s">
        <v>222</v>
      </c>
      <c r="G62" s="538" t="s">
        <v>223</v>
      </c>
      <c r="H62" s="538" t="s">
        <v>222</v>
      </c>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2623</v>
      </c>
      <c r="E65" s="552">
        <v>2623</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438</v>
      </c>
      <c r="E66" s="552">
        <v>438</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1650</v>
      </c>
      <c r="E68" s="552">
        <v>1650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4711</v>
      </c>
      <c r="E77" s="569">
        <f>SUM(E65:E66,E68:E72,E74:E75)</f>
        <v>4711</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1"/>
  <sheetViews>
    <sheetView showGridLines="0" topLeftCell="A10" zoomScale="55" zoomScaleNormal="55" workbookViewId="0">
      <selection activeCell="K45" sqref="K45"/>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5100</v>
      </c>
      <c r="C4" s="1006"/>
      <c r="D4" s="1007" t="s">
        <v>10</v>
      </c>
      <c r="E4" s="1008"/>
      <c r="F4" s="1009" t="s">
        <v>526</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527</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408" t="s">
        <v>528</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529</v>
      </c>
      <c r="G13" s="424" t="s">
        <v>19</v>
      </c>
      <c r="H13" s="425">
        <v>70.180000000000007</v>
      </c>
      <c r="I13" s="425">
        <v>70.180000000000007</v>
      </c>
      <c r="J13" s="425">
        <v>70.180000000000007</v>
      </c>
      <c r="K13" s="426">
        <v>70.180000000000007</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530</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529</v>
      </c>
      <c r="G22" s="445" t="s">
        <v>19</v>
      </c>
      <c r="H22" s="425">
        <v>70.180000000000007</v>
      </c>
      <c r="I22" s="425">
        <v>70.180000000000007</v>
      </c>
      <c r="J22" s="425">
        <v>70.180000000000007</v>
      </c>
      <c r="K22" s="425">
        <v>70.180000000000007</v>
      </c>
      <c r="L22" s="434"/>
    </row>
    <row r="23" spans="1:12" x14ac:dyDescent="0.25">
      <c r="B23" s="439"/>
      <c r="C23" s="436"/>
      <c r="D23" s="436"/>
      <c r="E23" s="436"/>
      <c r="F23" s="444" t="s">
        <v>531</v>
      </c>
      <c r="G23" s="445" t="s">
        <v>19</v>
      </c>
      <c r="H23" s="425">
        <v>2237</v>
      </c>
      <c r="I23" s="425">
        <v>0</v>
      </c>
      <c r="J23" s="425">
        <v>0</v>
      </c>
      <c r="K23" s="425">
        <v>0</v>
      </c>
      <c r="L23" s="434"/>
    </row>
    <row r="24" spans="1:12" x14ac:dyDescent="0.25">
      <c r="B24" s="446"/>
      <c r="C24" s="447"/>
      <c r="D24" s="447"/>
      <c r="E24" s="447"/>
      <c r="F24" s="447"/>
      <c r="G24" s="447"/>
      <c r="H24" s="447"/>
      <c r="I24" s="447"/>
      <c r="J24" s="447"/>
      <c r="K24" s="447"/>
      <c r="L24" s="434"/>
    </row>
    <row r="25" spans="1:12" x14ac:dyDescent="0.25">
      <c r="L25" s="402"/>
    </row>
    <row r="26" spans="1:12" x14ac:dyDescent="0.25">
      <c r="L26" s="402"/>
    </row>
    <row r="27" spans="1:12" x14ac:dyDescent="0.25">
      <c r="A27" s="448" t="s">
        <v>9</v>
      </c>
      <c r="B27" s="449"/>
      <c r="C27" s="449"/>
      <c r="D27" s="450"/>
      <c r="E27" s="450"/>
      <c r="F27" s="451" t="s">
        <v>26</v>
      </c>
      <c r="G27" s="452" t="s">
        <v>27</v>
      </c>
      <c r="H27" s="453"/>
      <c r="I27" s="451" t="s">
        <v>28</v>
      </c>
      <c r="J27" s="451" t="s">
        <v>29</v>
      </c>
      <c r="K27" s="451" t="s">
        <v>30</v>
      </c>
      <c r="L27" s="402"/>
    </row>
    <row r="28" spans="1:12" x14ac:dyDescent="0.25">
      <c r="A28" s="454" t="s">
        <v>31</v>
      </c>
      <c r="B28" s="455" t="s">
        <v>32</v>
      </c>
      <c r="C28" s="456" t="s">
        <v>33</v>
      </c>
      <c r="D28" s="457" t="s">
        <v>34</v>
      </c>
      <c r="E28" s="458"/>
      <c r="F28" s="459" t="s">
        <v>35</v>
      </c>
      <c r="G28" s="460" t="s">
        <v>36</v>
      </c>
      <c r="H28" s="461"/>
      <c r="I28" s="459" t="s">
        <v>37</v>
      </c>
      <c r="J28" s="459" t="s">
        <v>919</v>
      </c>
      <c r="K28" s="459" t="s">
        <v>920</v>
      </c>
      <c r="L28" s="402"/>
    </row>
    <row r="29" spans="1:12" x14ac:dyDescent="0.25">
      <c r="A29" s="462"/>
      <c r="B29" s="463"/>
      <c r="C29" s="463"/>
      <c r="D29" s="464"/>
      <c r="E29" s="465"/>
      <c r="L29" s="402"/>
    </row>
    <row r="30" spans="1:12" x14ac:dyDescent="0.25">
      <c r="A30" s="412"/>
      <c r="B30" s="435"/>
      <c r="C30" s="466"/>
      <c r="D30" s="467"/>
      <c r="E30" s="468"/>
      <c r="F30" s="469" t="s">
        <v>533</v>
      </c>
      <c r="G30" s="470" t="s">
        <v>19</v>
      </c>
      <c r="H30" s="471" t="s">
        <v>19</v>
      </c>
      <c r="I30" s="472" t="s">
        <v>42</v>
      </c>
      <c r="J30" s="473">
        <v>4</v>
      </c>
      <c r="K30" s="473"/>
      <c r="L30" s="402"/>
    </row>
    <row r="31" spans="1:12" x14ac:dyDescent="0.25">
      <c r="A31" s="412"/>
      <c r="B31" s="435"/>
      <c r="C31" s="466"/>
      <c r="D31" s="467"/>
      <c r="E31" s="468"/>
      <c r="F31" s="469" t="s">
        <v>535</v>
      </c>
      <c r="G31" s="470" t="s">
        <v>19</v>
      </c>
      <c r="H31" s="471" t="s">
        <v>19</v>
      </c>
      <c r="I31" s="472" t="s">
        <v>42</v>
      </c>
      <c r="J31" s="473">
        <v>38000</v>
      </c>
      <c r="K31" s="473"/>
      <c r="L31" s="402"/>
    </row>
    <row r="32" spans="1:12" x14ac:dyDescent="0.25">
      <c r="A32" s="412"/>
      <c r="B32" s="435"/>
      <c r="C32" s="466"/>
      <c r="D32" s="467"/>
      <c r="E32" s="468"/>
      <c r="F32" s="469" t="s">
        <v>537</v>
      </c>
      <c r="G32" s="470" t="s">
        <v>19</v>
      </c>
      <c r="H32" s="471" t="s">
        <v>19</v>
      </c>
      <c r="I32" s="472" t="s">
        <v>538</v>
      </c>
      <c r="J32" s="473">
        <v>3</v>
      </c>
      <c r="K32" s="473"/>
      <c r="L32" s="402"/>
    </row>
    <row r="33" spans="1:29" x14ac:dyDescent="0.25">
      <c r="A33" s="412"/>
      <c r="B33" s="435"/>
      <c r="C33" s="466"/>
      <c r="D33" s="467"/>
      <c r="E33" s="468"/>
      <c r="F33" s="469" t="s">
        <v>539</v>
      </c>
      <c r="G33" s="470" t="s">
        <v>19</v>
      </c>
      <c r="H33" s="471" t="s">
        <v>19</v>
      </c>
      <c r="I33" s="472" t="s">
        <v>538</v>
      </c>
      <c r="J33" s="473">
        <v>7</v>
      </c>
      <c r="K33" s="473"/>
      <c r="L33" s="402"/>
    </row>
    <row r="34" spans="1:29" x14ac:dyDescent="0.25">
      <c r="A34" s="412"/>
      <c r="B34" s="435"/>
      <c r="C34" s="466"/>
      <c r="D34" s="467"/>
      <c r="E34" s="468"/>
      <c r="F34" s="469" t="s">
        <v>541</v>
      </c>
      <c r="G34" s="470" t="s">
        <v>19</v>
      </c>
      <c r="H34" s="471" t="s">
        <v>19</v>
      </c>
      <c r="I34" s="472" t="s">
        <v>542</v>
      </c>
      <c r="J34" s="473">
        <v>2500</v>
      </c>
      <c r="K34" s="473"/>
      <c r="L34" s="402"/>
    </row>
    <row r="35" spans="1:29" x14ac:dyDescent="0.25">
      <c r="A35" s="412"/>
      <c r="B35" s="435"/>
      <c r="C35" s="466"/>
      <c r="D35" s="467"/>
      <c r="E35" s="468"/>
      <c r="F35" s="469" t="s">
        <v>544</v>
      </c>
      <c r="G35" s="470" t="s">
        <v>19</v>
      </c>
      <c r="H35" s="471" t="s">
        <v>19</v>
      </c>
      <c r="I35" s="472" t="s">
        <v>42</v>
      </c>
      <c r="J35" s="473">
        <v>0</v>
      </c>
      <c r="K35" s="473"/>
      <c r="L35" s="402"/>
    </row>
    <row r="36" spans="1:29" x14ac:dyDescent="0.25">
      <c r="A36" s="412">
        <v>1</v>
      </c>
      <c r="B36" s="435">
        <v>1</v>
      </c>
      <c r="C36" s="466"/>
      <c r="D36" s="467"/>
      <c r="E36" s="468"/>
      <c r="F36" s="469" t="s">
        <v>965</v>
      </c>
      <c r="G36" s="470" t="s">
        <v>966</v>
      </c>
      <c r="H36" s="471" t="s">
        <v>19</v>
      </c>
      <c r="I36" s="472" t="s">
        <v>42</v>
      </c>
      <c r="J36" s="473"/>
      <c r="K36" s="473">
        <v>19404</v>
      </c>
      <c r="L36" s="402"/>
    </row>
    <row r="37" spans="1:29" x14ac:dyDescent="0.25">
      <c r="A37" s="412"/>
      <c r="B37" s="435"/>
      <c r="C37" s="466"/>
      <c r="D37" s="467"/>
      <c r="E37" s="468"/>
      <c r="F37" s="469" t="s">
        <v>967</v>
      </c>
      <c r="G37" s="470" t="s">
        <v>968</v>
      </c>
      <c r="H37" s="471"/>
      <c r="I37" s="472"/>
      <c r="J37" s="473"/>
      <c r="K37" s="473">
        <v>1700</v>
      </c>
      <c r="L37" s="402"/>
    </row>
    <row r="38" spans="1:29" x14ac:dyDescent="0.25">
      <c r="A38" s="412"/>
      <c r="B38" s="435"/>
      <c r="C38" s="466"/>
      <c r="D38" s="467"/>
      <c r="E38" s="468"/>
      <c r="F38" s="469" t="s">
        <v>969</v>
      </c>
      <c r="G38" s="470" t="s">
        <v>969</v>
      </c>
      <c r="H38" s="471"/>
      <c r="I38" s="472"/>
      <c r="J38" s="473"/>
      <c r="K38" s="473">
        <v>8590</v>
      </c>
      <c r="L38" s="402"/>
    </row>
    <row r="39" spans="1:29" x14ac:dyDescent="0.25">
      <c r="A39" s="412"/>
      <c r="B39" s="435"/>
      <c r="C39" s="466"/>
      <c r="D39" s="467"/>
      <c r="E39" s="468"/>
      <c r="F39" s="469"/>
      <c r="G39" s="470"/>
      <c r="H39" s="471"/>
      <c r="I39" s="472"/>
      <c r="J39" s="473"/>
      <c r="K39" s="473"/>
    </row>
    <row r="42" spans="1:29" ht="10.5" customHeight="1" x14ac:dyDescent="0.25">
      <c r="A42" s="474"/>
      <c r="B42" s="393"/>
      <c r="C42" s="393"/>
      <c r="D42" s="393"/>
      <c r="E42" s="393"/>
      <c r="F42" s="393"/>
      <c r="G42" s="393"/>
      <c r="H42" s="393"/>
      <c r="I42" s="393"/>
      <c r="J42" s="393"/>
      <c r="K42" s="393"/>
      <c r="L42" s="393"/>
      <c r="M42" s="393"/>
      <c r="N42" s="393"/>
      <c r="O42" s="393"/>
      <c r="P42" s="475"/>
      <c r="Q42" s="475"/>
      <c r="R42" s="475"/>
      <c r="S42" s="476"/>
      <c r="T42" s="476"/>
      <c r="U42" s="476"/>
      <c r="V42" s="476"/>
      <c r="W42" s="475"/>
      <c r="X42" s="68"/>
      <c r="Y42" s="68"/>
      <c r="Z42" s="477"/>
      <c r="AA42" s="478"/>
      <c r="AB42" s="68"/>
      <c r="AC42" s="68"/>
    </row>
    <row r="43" spans="1:29" ht="15" customHeight="1" x14ac:dyDescent="0.25">
      <c r="A43" s="474"/>
      <c r="B43" s="463"/>
      <c r="C43" s="463"/>
      <c r="D43" s="479"/>
      <c r="E43" s="480"/>
      <c r="F43" s="393"/>
      <c r="G43" s="393"/>
      <c r="H43" s="393"/>
      <c r="I43" s="393"/>
      <c r="J43" s="393"/>
      <c r="K43" s="393"/>
      <c r="L43" s="393"/>
      <c r="M43" s="393"/>
      <c r="N43" s="393"/>
      <c r="O43" s="393"/>
      <c r="P43" s="68"/>
      <c r="Q43" s="68"/>
      <c r="R43" s="68"/>
      <c r="S43" s="481"/>
      <c r="T43" s="481"/>
      <c r="U43" s="481"/>
      <c r="V43" s="481"/>
      <c r="W43" s="68"/>
      <c r="X43" s="68"/>
      <c r="Y43" s="68"/>
      <c r="Z43" s="68"/>
      <c r="AA43" s="68"/>
      <c r="AB43" s="68"/>
      <c r="AC43" s="68"/>
    </row>
    <row r="44" spans="1:29" ht="21" customHeight="1" x14ac:dyDescent="0.25">
      <c r="A44" s="474"/>
      <c r="B44" s="463"/>
      <c r="C44" s="463"/>
      <c r="D44" s="479"/>
      <c r="E44" s="480"/>
      <c r="F44" s="393"/>
      <c r="G44" s="393"/>
      <c r="H44" s="393"/>
      <c r="I44" s="393"/>
      <c r="J44" s="393"/>
      <c r="K44" s="393"/>
      <c r="L44" s="393"/>
      <c r="M44" s="393"/>
      <c r="N44" s="393"/>
      <c r="O44" s="393"/>
      <c r="P44" s="475"/>
      <c r="Q44" s="475"/>
      <c r="R44" s="999" t="s">
        <v>48</v>
      </c>
      <c r="S44" s="1000"/>
      <c r="T44" s="1000"/>
      <c r="U44" s="1000"/>
      <c r="V44" s="1000"/>
      <c r="W44" s="1000"/>
      <c r="X44" s="1000"/>
      <c r="Y44" s="1000"/>
      <c r="Z44" s="1000"/>
      <c r="AA44" s="1001"/>
      <c r="AB44" s="68"/>
      <c r="AC44" s="68"/>
    </row>
    <row r="45" spans="1:29" ht="15" customHeight="1" x14ac:dyDescent="0.25">
      <c r="A45" s="474"/>
      <c r="B45" s="463"/>
      <c r="C45" s="463"/>
      <c r="D45" s="479"/>
      <c r="E45" s="480"/>
      <c r="F45" s="393"/>
      <c r="G45" s="393"/>
      <c r="H45" s="393"/>
      <c r="I45" s="393"/>
      <c r="J45" s="393"/>
      <c r="K45" s="393"/>
      <c r="L45" s="393"/>
      <c r="M45" s="393"/>
      <c r="N45" s="393"/>
      <c r="O45" s="393"/>
      <c r="P45" s="475"/>
      <c r="Q45" s="475"/>
      <c r="R45" s="68"/>
      <c r="S45" s="481"/>
      <c r="T45" s="481"/>
      <c r="U45" s="481"/>
      <c r="V45" s="481"/>
      <c r="W45" s="68"/>
      <c r="X45" s="68"/>
      <c r="Y45" s="68"/>
      <c r="Z45" s="68"/>
      <c r="AA45" s="68"/>
      <c r="AB45" s="68"/>
      <c r="AC45" s="68"/>
    </row>
    <row r="46" spans="1:29" ht="15" customHeight="1" x14ac:dyDescent="0.25">
      <c r="A46" s="474"/>
      <c r="B46" s="463"/>
      <c r="C46" s="463"/>
      <c r="D46" s="479"/>
      <c r="E46" s="480"/>
      <c r="F46" s="393"/>
      <c r="G46" s="393"/>
      <c r="H46" s="393"/>
      <c r="I46" s="393"/>
      <c r="J46" s="393"/>
      <c r="K46" s="393"/>
      <c r="L46" s="393"/>
      <c r="M46" s="393"/>
      <c r="N46" s="393"/>
      <c r="O46" s="393"/>
      <c r="P46" s="475"/>
      <c r="Q46" s="475"/>
      <c r="R46" s="482" t="s">
        <v>49</v>
      </c>
      <c r="S46" s="483">
        <v>5100</v>
      </c>
      <c r="T46" s="1002" t="s">
        <v>526</v>
      </c>
      <c r="U46" s="1003"/>
      <c r="V46" s="1003"/>
      <c r="W46" s="1003"/>
      <c r="X46" s="1003"/>
      <c r="Y46" s="1003"/>
      <c r="Z46" s="1003"/>
      <c r="AA46" s="1004"/>
      <c r="AB46" s="68"/>
      <c r="AC46" s="68"/>
    </row>
    <row r="47" spans="1:29" ht="15.75" customHeight="1" x14ac:dyDescent="0.25">
      <c r="A47" s="474"/>
      <c r="B47" s="463"/>
      <c r="C47" s="463"/>
      <c r="D47" s="479"/>
      <c r="E47" s="480"/>
      <c r="F47" s="393"/>
      <c r="G47" s="393"/>
      <c r="H47" s="393"/>
      <c r="I47" s="393"/>
      <c r="J47" s="393"/>
      <c r="K47" s="393"/>
      <c r="L47" s="393"/>
      <c r="M47" s="393"/>
      <c r="N47" s="393"/>
      <c r="O47" s="393"/>
      <c r="P47" s="68"/>
      <c r="Q47" s="68"/>
      <c r="R47" s="68"/>
      <c r="S47" s="68"/>
      <c r="T47" s="68"/>
      <c r="U47" s="68"/>
      <c r="V47" s="68"/>
      <c r="W47" s="68"/>
      <c r="X47" s="68"/>
      <c r="Y47" s="68"/>
      <c r="Z47" s="68"/>
      <c r="AA47" s="68"/>
      <c r="AB47" s="68"/>
      <c r="AC47" s="68"/>
    </row>
    <row r="48" spans="1:29" ht="15" customHeight="1" x14ac:dyDescent="0.25">
      <c r="A48" s="474"/>
      <c r="B48" s="463"/>
      <c r="C48" s="463"/>
      <c r="D48" s="479"/>
      <c r="E48" s="480"/>
      <c r="F48" s="393"/>
      <c r="G48" s="393"/>
      <c r="H48" s="393"/>
      <c r="I48" s="393"/>
      <c r="J48" s="393"/>
      <c r="K48" s="393"/>
      <c r="L48" s="393"/>
      <c r="M48" s="393"/>
      <c r="N48" s="393"/>
      <c r="O48" s="393"/>
      <c r="P48" s="68"/>
      <c r="Q48" s="1024" t="s">
        <v>50</v>
      </c>
      <c r="R48" s="1026" t="s">
        <v>51</v>
      </c>
      <c r="S48" s="1026" t="s">
        <v>52</v>
      </c>
      <c r="T48" s="1026" t="s">
        <v>53</v>
      </c>
      <c r="U48" s="1026" t="s">
        <v>54</v>
      </c>
      <c r="V48" s="1026" t="s">
        <v>55</v>
      </c>
      <c r="W48" s="484">
        <v>2021</v>
      </c>
      <c r="X48" s="484">
        <v>2022</v>
      </c>
      <c r="Y48" s="485">
        <v>2023</v>
      </c>
      <c r="Z48" s="486">
        <v>2024</v>
      </c>
      <c r="AA48" s="486">
        <v>2025</v>
      </c>
      <c r="AB48" s="487">
        <v>2026</v>
      </c>
      <c r="AC48" s="68"/>
    </row>
    <row r="49" spans="1:29" ht="15.75" customHeight="1" x14ac:dyDescent="0.25">
      <c r="A49" s="474"/>
      <c r="B49" s="463"/>
      <c r="C49" s="463"/>
      <c r="D49" s="479"/>
      <c r="E49" s="480"/>
      <c r="F49" s="393"/>
      <c r="G49" s="393"/>
      <c r="H49" s="393"/>
      <c r="I49" s="393"/>
      <c r="J49" s="393"/>
      <c r="K49" s="393"/>
      <c r="L49" s="393"/>
      <c r="M49" s="393"/>
      <c r="N49" s="393"/>
      <c r="O49" s="393"/>
      <c r="P49" s="68"/>
      <c r="Q49" s="1025"/>
      <c r="R49" s="1027"/>
      <c r="S49" s="1027"/>
      <c r="T49" s="1027"/>
      <c r="U49" s="1027"/>
      <c r="V49" s="1027"/>
      <c r="W49" s="488" t="s">
        <v>2</v>
      </c>
      <c r="X49" s="488" t="s">
        <v>2</v>
      </c>
      <c r="Y49" s="489" t="s">
        <v>56</v>
      </c>
      <c r="Z49" s="490" t="s">
        <v>57</v>
      </c>
      <c r="AA49" s="490" t="s">
        <v>57</v>
      </c>
      <c r="AB49" s="491" t="s">
        <v>57</v>
      </c>
      <c r="AC49" s="68"/>
    </row>
    <row r="50" spans="1:29" ht="15" customHeight="1" x14ac:dyDescent="0.25">
      <c r="A50" s="474"/>
      <c r="B50" s="463"/>
      <c r="C50" s="463"/>
      <c r="D50" s="479"/>
      <c r="E50" s="480"/>
      <c r="F50" s="393"/>
      <c r="G50" s="393"/>
      <c r="H50" s="393"/>
      <c r="I50" s="393"/>
      <c r="J50" s="393"/>
      <c r="K50" s="393"/>
      <c r="L50" s="393"/>
      <c r="M50" s="393"/>
      <c r="N50" s="393"/>
      <c r="O50" s="393"/>
      <c r="P50" s="68"/>
      <c r="Q50" s="492"/>
      <c r="R50" s="493"/>
      <c r="S50" s="494"/>
      <c r="T50" s="495"/>
      <c r="U50" s="495"/>
      <c r="V50" s="495"/>
      <c r="W50" s="495"/>
      <c r="X50" s="494"/>
      <c r="Y50" s="494"/>
      <c r="Z50" s="494"/>
      <c r="AA50" s="494"/>
      <c r="AB50" s="496"/>
      <c r="AC50" s="68"/>
    </row>
    <row r="51" spans="1:29" ht="15" customHeight="1" x14ac:dyDescent="0.25">
      <c r="P51" s="68"/>
      <c r="Q51" s="68"/>
      <c r="R51" s="68"/>
      <c r="S51" s="68"/>
      <c r="T51" s="68"/>
      <c r="U51" s="68"/>
      <c r="V51" s="68"/>
      <c r="W51" s="68"/>
      <c r="X51" s="68"/>
      <c r="Y51" s="68"/>
      <c r="Z51" s="68"/>
      <c r="AA51" s="68"/>
      <c r="AB51" s="68"/>
      <c r="AC51" s="68"/>
    </row>
    <row r="54" spans="1:29" ht="15" customHeight="1" x14ac:dyDescent="0.25">
      <c r="A54" s="474"/>
      <c r="B54" s="393"/>
      <c r="C54" s="393"/>
      <c r="D54" s="393"/>
      <c r="E54" s="393"/>
      <c r="F54" s="393"/>
      <c r="G54" s="393"/>
      <c r="H54" s="393"/>
      <c r="I54" s="393"/>
      <c r="J54" s="393"/>
      <c r="K54" s="393"/>
      <c r="L54" s="393"/>
      <c r="M54" s="393"/>
      <c r="N54" s="393"/>
      <c r="O54" s="393"/>
      <c r="P54" s="393"/>
      <c r="Q54" s="68"/>
      <c r="R54" s="68"/>
      <c r="S54" s="68"/>
      <c r="T54" s="68"/>
      <c r="U54" s="68"/>
      <c r="V54" s="68"/>
      <c r="W54" s="68"/>
      <c r="X54" s="68"/>
      <c r="Y54" s="68"/>
      <c r="Z54" s="393"/>
      <c r="AA54" s="393"/>
      <c r="AB54" s="393"/>
      <c r="AC54" s="393"/>
    </row>
    <row r="55" spans="1:29" ht="21" customHeight="1" x14ac:dyDescent="0.25">
      <c r="A55" s="474"/>
      <c r="B55" s="463"/>
      <c r="C55" s="463"/>
      <c r="D55" s="479"/>
      <c r="E55" s="480"/>
      <c r="F55" s="393"/>
      <c r="G55" s="393"/>
      <c r="H55" s="393"/>
      <c r="I55" s="393"/>
      <c r="J55" s="393"/>
      <c r="K55" s="393"/>
      <c r="L55" s="393"/>
      <c r="M55" s="393"/>
      <c r="N55" s="393"/>
      <c r="O55" s="393"/>
      <c r="P55" s="393"/>
      <c r="Q55" s="68"/>
      <c r="R55" s="999" t="s">
        <v>60</v>
      </c>
      <c r="S55" s="1000"/>
      <c r="T55" s="1000"/>
      <c r="U55" s="1000"/>
      <c r="V55" s="1000"/>
      <c r="W55" s="1000"/>
      <c r="X55" s="1001"/>
      <c r="Y55" s="68"/>
      <c r="Z55" s="393"/>
      <c r="AA55" s="393"/>
      <c r="AB55" s="393"/>
      <c r="AC55" s="393"/>
    </row>
    <row r="56" spans="1:29" ht="15.75" customHeight="1" x14ac:dyDescent="0.25">
      <c r="A56" s="474"/>
      <c r="B56" s="463"/>
      <c r="C56" s="463"/>
      <c r="D56" s="479"/>
      <c r="E56" s="480"/>
      <c r="F56" s="393"/>
      <c r="G56" s="393"/>
      <c r="H56" s="393"/>
      <c r="I56" s="393"/>
      <c r="J56" s="393"/>
      <c r="K56" s="393"/>
      <c r="L56" s="393"/>
      <c r="M56" s="393"/>
      <c r="N56" s="393"/>
      <c r="O56" s="393"/>
      <c r="P56" s="393"/>
      <c r="Q56" s="68"/>
      <c r="R56" s="68"/>
      <c r="S56" s="68"/>
      <c r="T56" s="68"/>
      <c r="U56" s="68"/>
      <c r="V56" s="68"/>
      <c r="W56" s="68"/>
      <c r="X56" s="68"/>
      <c r="Y56" s="68"/>
      <c r="Z56" s="393"/>
      <c r="AA56" s="393"/>
      <c r="AB56" s="393"/>
      <c r="AC56" s="393"/>
    </row>
    <row r="57" spans="1:29" ht="36" customHeight="1" x14ac:dyDescent="0.25">
      <c r="A57" s="474"/>
      <c r="B57" s="463"/>
      <c r="C57" s="463"/>
      <c r="D57" s="479"/>
      <c r="E57" s="480"/>
      <c r="F57" s="393"/>
      <c r="G57" s="393"/>
      <c r="H57" s="393"/>
      <c r="I57" s="393"/>
      <c r="J57" s="393"/>
      <c r="K57" s="393"/>
      <c r="L57" s="393"/>
      <c r="M57" s="393"/>
      <c r="N57" s="393"/>
      <c r="O57" s="393"/>
      <c r="P57" s="393"/>
      <c r="Q57" s="68"/>
      <c r="R57" s="497"/>
      <c r="S57" s="498" t="s">
        <v>61</v>
      </c>
      <c r="T57" s="64">
        <v>2022</v>
      </c>
      <c r="U57" s="64">
        <v>2023</v>
      </c>
      <c r="V57" s="64">
        <v>2024</v>
      </c>
      <c r="W57" s="64">
        <v>2025</v>
      </c>
      <c r="X57" s="65">
        <v>2026</v>
      </c>
      <c r="Y57" s="68"/>
      <c r="Z57" s="393"/>
      <c r="AA57" s="393"/>
      <c r="AB57" s="393"/>
      <c r="AC57" s="393"/>
    </row>
    <row r="58" spans="1:29" ht="15" customHeight="1" x14ac:dyDescent="0.25">
      <c r="A58" s="474"/>
      <c r="B58" s="463"/>
      <c r="C58" s="463"/>
      <c r="D58" s="479"/>
      <c r="E58" s="480"/>
      <c r="F58" s="393"/>
      <c r="G58" s="393"/>
      <c r="H58" s="393"/>
      <c r="I58" s="393"/>
      <c r="J58" s="393"/>
      <c r="K58" s="393"/>
      <c r="L58" s="393"/>
      <c r="M58" s="393"/>
      <c r="N58" s="393"/>
      <c r="O58" s="393"/>
      <c r="P58" s="393"/>
      <c r="Q58" s="68"/>
      <c r="R58" s="499"/>
      <c r="S58" s="500"/>
      <c r="T58" s="500"/>
      <c r="U58" s="500"/>
      <c r="V58" s="500"/>
      <c r="W58" s="500"/>
      <c r="X58" s="501"/>
      <c r="Y58" s="68"/>
      <c r="Z58" s="393"/>
      <c r="AA58" s="393"/>
      <c r="AB58" s="393"/>
      <c r="AC58" s="393"/>
    </row>
    <row r="59" spans="1:29" ht="15" customHeight="1" x14ac:dyDescent="0.25">
      <c r="A59" s="474"/>
      <c r="B59" s="463"/>
      <c r="C59" s="463"/>
      <c r="D59" s="479"/>
      <c r="E59" s="480"/>
      <c r="F59" s="393"/>
      <c r="G59" s="393"/>
      <c r="H59" s="393"/>
      <c r="I59" s="393"/>
      <c r="J59" s="393"/>
      <c r="K59" s="393"/>
      <c r="L59" s="393"/>
      <c r="M59" s="393"/>
      <c r="N59" s="393"/>
      <c r="O59" s="393"/>
      <c r="P59" s="393"/>
      <c r="Q59" s="68"/>
      <c r="R59" s="502" t="s">
        <v>417</v>
      </c>
      <c r="S59" s="503" t="s">
        <v>19</v>
      </c>
      <c r="T59" s="504">
        <v>55765</v>
      </c>
      <c r="U59" s="504">
        <v>55986</v>
      </c>
      <c r="V59" s="504">
        <v>55986</v>
      </c>
      <c r="W59" s="504">
        <v>55986</v>
      </c>
      <c r="X59" s="504">
        <v>55986</v>
      </c>
      <c r="Y59" s="68"/>
      <c r="Z59" s="393"/>
      <c r="AA59" s="393"/>
      <c r="AB59" s="393"/>
      <c r="AC59" s="393"/>
    </row>
    <row r="60" spans="1:29" ht="15" customHeight="1" x14ac:dyDescent="0.25">
      <c r="Q60" s="68"/>
      <c r="R60" s="502" t="s">
        <v>547</v>
      </c>
      <c r="S60" s="503" t="s">
        <v>19</v>
      </c>
      <c r="T60" s="504">
        <v>3</v>
      </c>
      <c r="U60" s="504">
        <v>3</v>
      </c>
      <c r="V60" s="504">
        <v>3</v>
      </c>
      <c r="W60" s="505">
        <v>3</v>
      </c>
      <c r="X60" s="506">
        <v>3</v>
      </c>
      <c r="Y60" s="68"/>
    </row>
    <row r="61" spans="1:29" x14ac:dyDescent="0.25">
      <c r="R61" s="68"/>
      <c r="S61" s="68"/>
      <c r="T61" s="68"/>
      <c r="U61" s="68"/>
      <c r="V61" s="68"/>
      <c r="W61" s="68"/>
      <c r="X61" s="68"/>
    </row>
  </sheetData>
  <mergeCells count="15">
    <mergeCell ref="R55:X55"/>
    <mergeCell ref="Q48:Q49"/>
    <mergeCell ref="R48:R49"/>
    <mergeCell ref="S48:S49"/>
    <mergeCell ref="T48:T49"/>
    <mergeCell ref="U48:U49"/>
    <mergeCell ref="V48:V49"/>
    <mergeCell ref="A2:K2"/>
    <mergeCell ref="R44:AA44"/>
    <mergeCell ref="T46:AA46"/>
    <mergeCell ref="B4:C4"/>
    <mergeCell ref="D4:E4"/>
    <mergeCell ref="F4:K4"/>
    <mergeCell ref="A6:E6"/>
    <mergeCell ref="F6:K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30"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'05100'!$B$4</f>
        <v>5100</v>
      </c>
      <c r="F5" s="523"/>
      <c r="G5" s="527" t="s">
        <v>82</v>
      </c>
      <c r="H5" s="528"/>
      <c r="I5" s="529"/>
      <c r="J5" s="530" t="str">
        <f>'05100'!$F$4</f>
        <v>Menaxhimi i mbetjeve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545</v>
      </c>
      <c r="F7" s="534" t="s">
        <v>543</v>
      </c>
      <c r="G7" s="534" t="s">
        <v>540</v>
      </c>
      <c r="H7" s="534" t="s">
        <v>152</v>
      </c>
      <c r="I7" s="534" t="s">
        <v>536</v>
      </c>
      <c r="J7" s="534" t="s">
        <v>534</v>
      </c>
      <c r="K7" s="534" t="s">
        <v>532</v>
      </c>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546</v>
      </c>
      <c r="F8" s="534" t="s">
        <v>544</v>
      </c>
      <c r="G8" s="534" t="s">
        <v>541</v>
      </c>
      <c r="H8" s="534" t="s">
        <v>539</v>
      </c>
      <c r="I8" s="534" t="s">
        <v>537</v>
      </c>
      <c r="J8" s="534" t="s">
        <v>535</v>
      </c>
      <c r="K8" s="534" t="s">
        <v>533</v>
      </c>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42</v>
      </c>
      <c r="G9" s="534" t="s">
        <v>542</v>
      </c>
      <c r="H9" s="534" t="s">
        <v>538</v>
      </c>
      <c r="I9" s="534" t="s">
        <v>538</v>
      </c>
      <c r="J9" s="534" t="s">
        <v>42</v>
      </c>
      <c r="K9" s="534" t="s">
        <v>42</v>
      </c>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548</v>
      </c>
      <c r="F10" s="538" t="s">
        <v>222</v>
      </c>
      <c r="G10" s="538" t="s">
        <v>549</v>
      </c>
      <c r="H10" s="538" t="s">
        <v>550</v>
      </c>
      <c r="I10" s="538" t="s">
        <v>223</v>
      </c>
      <c r="J10" s="538" t="s">
        <v>551</v>
      </c>
      <c r="K10" s="538" t="s">
        <v>253</v>
      </c>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16800</v>
      </c>
      <c r="E13" s="552">
        <v>16800</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2805</v>
      </c>
      <c r="E14" s="552">
        <v>2805</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13410</v>
      </c>
      <c r="E16" s="552">
        <v>13410</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0</v>
      </c>
      <c r="E23" s="552">
        <v>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33015</v>
      </c>
      <c r="E25" s="569">
        <f>SUM(E13:E14,E16:E20,E22:E23)</f>
        <v>33015</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5100</v>
      </c>
      <c r="F31" s="523"/>
      <c r="G31" s="527" t="s">
        <v>82</v>
      </c>
      <c r="H31" s="528"/>
      <c r="I31" s="529"/>
      <c r="J31" s="530" t="str">
        <f>$J$5</f>
        <v>Menaxhimi i mbetjeve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545</v>
      </c>
      <c r="F33" s="534" t="s">
        <v>543</v>
      </c>
      <c r="G33" s="534" t="s">
        <v>540</v>
      </c>
      <c r="H33" s="534" t="s">
        <v>152</v>
      </c>
      <c r="I33" s="534" t="s">
        <v>536</v>
      </c>
      <c r="J33" s="534" t="s">
        <v>534</v>
      </c>
      <c r="K33" s="534" t="s">
        <v>532</v>
      </c>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546</v>
      </c>
      <c r="F34" s="534" t="s">
        <v>544</v>
      </c>
      <c r="G34" s="534" t="s">
        <v>541</v>
      </c>
      <c r="H34" s="534" t="s">
        <v>539</v>
      </c>
      <c r="I34" s="534" t="s">
        <v>537</v>
      </c>
      <c r="J34" s="534" t="s">
        <v>535</v>
      </c>
      <c r="K34" s="534" t="s">
        <v>533</v>
      </c>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42</v>
      </c>
      <c r="G35" s="534" t="s">
        <v>542</v>
      </c>
      <c r="H35" s="534" t="s">
        <v>538</v>
      </c>
      <c r="I35" s="534" t="s">
        <v>538</v>
      </c>
      <c r="J35" s="534" t="s">
        <v>42</v>
      </c>
      <c r="K35" s="534" t="s">
        <v>42</v>
      </c>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548</v>
      </c>
      <c r="F36" s="538" t="s">
        <v>222</v>
      </c>
      <c r="G36" s="538" t="s">
        <v>549</v>
      </c>
      <c r="H36" s="538" t="s">
        <v>550</v>
      </c>
      <c r="I36" s="538" t="s">
        <v>223</v>
      </c>
      <c r="J36" s="538" t="s">
        <v>551</v>
      </c>
      <c r="K36" s="538" t="s">
        <v>253</v>
      </c>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16800</v>
      </c>
      <c r="E39" s="552">
        <v>16800</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2805</v>
      </c>
      <c r="E40" s="552">
        <v>2805</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16410</v>
      </c>
      <c r="E42" s="552">
        <v>16410</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0</v>
      </c>
      <c r="E49" s="552">
        <v>0</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36015</v>
      </c>
      <c r="E51" s="569">
        <f>SUM(E39:E40,E42:E46,E48:E49)</f>
        <v>36015</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5100</v>
      </c>
      <c r="F57" s="523"/>
      <c r="G57" s="527" t="s">
        <v>82</v>
      </c>
      <c r="H57" s="528"/>
      <c r="I57" s="529"/>
      <c r="J57" s="530" t="str">
        <f>$J$31</f>
        <v>Menaxhimi i mbetjeve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545</v>
      </c>
      <c r="F59" s="534" t="s">
        <v>543</v>
      </c>
      <c r="G59" s="534" t="s">
        <v>540</v>
      </c>
      <c r="H59" s="534" t="s">
        <v>152</v>
      </c>
      <c r="I59" s="534" t="s">
        <v>536</v>
      </c>
      <c r="J59" s="534" t="s">
        <v>534</v>
      </c>
      <c r="K59" s="534" t="s">
        <v>532</v>
      </c>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546</v>
      </c>
      <c r="F60" s="534" t="s">
        <v>544</v>
      </c>
      <c r="G60" s="534" t="s">
        <v>541</v>
      </c>
      <c r="H60" s="534" t="s">
        <v>539</v>
      </c>
      <c r="I60" s="534" t="s">
        <v>537</v>
      </c>
      <c r="J60" s="534" t="s">
        <v>535</v>
      </c>
      <c r="K60" s="534" t="s">
        <v>533</v>
      </c>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42</v>
      </c>
      <c r="G61" s="534" t="s">
        <v>542</v>
      </c>
      <c r="H61" s="534" t="s">
        <v>538</v>
      </c>
      <c r="I61" s="534" t="s">
        <v>538</v>
      </c>
      <c r="J61" s="534" t="s">
        <v>42</v>
      </c>
      <c r="K61" s="534" t="s">
        <v>42</v>
      </c>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548</v>
      </c>
      <c r="F62" s="538" t="s">
        <v>19</v>
      </c>
      <c r="G62" s="538" t="s">
        <v>549</v>
      </c>
      <c r="H62" s="538" t="s">
        <v>550</v>
      </c>
      <c r="I62" s="538" t="s">
        <v>223</v>
      </c>
      <c r="J62" s="538" t="s">
        <v>551</v>
      </c>
      <c r="K62" s="538" t="s">
        <v>253</v>
      </c>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16800</v>
      </c>
      <c r="E65" s="552">
        <v>16800</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2805</v>
      </c>
      <c r="E66" s="552">
        <v>2805</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16410</v>
      </c>
      <c r="E68" s="552">
        <v>16410</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36015</v>
      </c>
      <c r="E77" s="569">
        <f>SUM(E65:E66,E68:E72,E74:E75)</f>
        <v>36015</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5"/>
  <sheetViews>
    <sheetView showGridLines="0" topLeftCell="H19" zoomScale="55" zoomScaleNormal="55" workbookViewId="0">
      <selection activeCell="T59" sqref="T59:X59"/>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3280</v>
      </c>
      <c r="C4" s="1006"/>
      <c r="D4" s="1007" t="s">
        <v>10</v>
      </c>
      <c r="E4" s="1008"/>
      <c r="F4" s="1009" t="s">
        <v>552</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553</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45" x14ac:dyDescent="0.3">
      <c r="A10" s="405"/>
      <c r="B10" s="403"/>
      <c r="C10" s="403"/>
      <c r="D10" s="406"/>
      <c r="E10" s="407"/>
      <c r="F10" s="408" t="s">
        <v>554</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555</v>
      </c>
      <c r="G13" s="424" t="s">
        <v>19</v>
      </c>
      <c r="H13" s="425">
        <v>100</v>
      </c>
      <c r="I13" s="425">
        <v>100</v>
      </c>
      <c r="J13" s="425">
        <v>100</v>
      </c>
      <c r="K13" s="426">
        <v>100</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556</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555</v>
      </c>
      <c r="G22" s="445" t="s">
        <v>19</v>
      </c>
      <c r="H22" s="425">
        <v>100</v>
      </c>
      <c r="I22" s="425">
        <v>100</v>
      </c>
      <c r="J22" s="425">
        <v>100</v>
      </c>
      <c r="K22" s="425">
        <v>100</v>
      </c>
      <c r="L22" s="434"/>
    </row>
    <row r="23" spans="1:12" ht="25.5" x14ac:dyDescent="0.25">
      <c r="B23" s="439"/>
      <c r="C23" s="436"/>
      <c r="D23" s="436"/>
      <c r="E23" s="436"/>
      <c r="F23" s="444" t="s">
        <v>557</v>
      </c>
      <c r="G23" s="445" t="s">
        <v>19</v>
      </c>
      <c r="H23" s="425">
        <v>4</v>
      </c>
      <c r="I23" s="425">
        <v>3</v>
      </c>
      <c r="J23" s="425">
        <v>0</v>
      </c>
      <c r="K23" s="425">
        <v>0</v>
      </c>
      <c r="L23" s="434"/>
    </row>
    <row r="24" spans="1:12" x14ac:dyDescent="0.25">
      <c r="B24" s="439"/>
      <c r="C24" s="436"/>
      <c r="D24" s="436"/>
      <c r="E24" s="436"/>
      <c r="F24" s="444" t="s">
        <v>558</v>
      </c>
      <c r="G24" s="445" t="s">
        <v>19</v>
      </c>
      <c r="H24" s="425">
        <v>400</v>
      </c>
      <c r="I24" s="425">
        <v>400</v>
      </c>
      <c r="J24" s="425">
        <v>400</v>
      </c>
      <c r="K24" s="425">
        <v>400</v>
      </c>
      <c r="L24" s="434"/>
    </row>
    <row r="25" spans="1:12" x14ac:dyDescent="0.25">
      <c r="B25" s="439"/>
      <c r="C25" s="436"/>
      <c r="D25" s="436"/>
      <c r="E25" s="436"/>
      <c r="F25" s="444" t="s">
        <v>559</v>
      </c>
      <c r="G25" s="445" t="s">
        <v>19</v>
      </c>
      <c r="H25" s="425">
        <v>1</v>
      </c>
      <c r="I25" s="425">
        <v>1</v>
      </c>
      <c r="J25" s="425">
        <v>1</v>
      </c>
      <c r="K25" s="425">
        <v>1</v>
      </c>
      <c r="L25" s="434"/>
    </row>
    <row r="26" spans="1:12" x14ac:dyDescent="0.25">
      <c r="B26" s="446"/>
      <c r="C26" s="447"/>
      <c r="D26" s="447"/>
      <c r="E26" s="447"/>
      <c r="F26" s="447"/>
      <c r="G26" s="447"/>
      <c r="H26" s="447"/>
      <c r="I26" s="447"/>
      <c r="J26" s="447"/>
      <c r="K26" s="447"/>
      <c r="L26" s="434"/>
    </row>
    <row r="27" spans="1:12" x14ac:dyDescent="0.25">
      <c r="L27" s="402"/>
    </row>
    <row r="28" spans="1:12" x14ac:dyDescent="0.25">
      <c r="L28" s="402"/>
    </row>
    <row r="29" spans="1:12" x14ac:dyDescent="0.25">
      <c r="A29" s="448" t="s">
        <v>9</v>
      </c>
      <c r="B29" s="449"/>
      <c r="C29" s="449"/>
      <c r="D29" s="450"/>
      <c r="E29" s="450"/>
      <c r="F29" s="451" t="s">
        <v>26</v>
      </c>
      <c r="G29" s="452" t="s">
        <v>27</v>
      </c>
      <c r="H29" s="453"/>
      <c r="I29" s="451" t="s">
        <v>28</v>
      </c>
      <c r="J29" s="451" t="s">
        <v>29</v>
      </c>
      <c r="K29" s="451" t="s">
        <v>30</v>
      </c>
      <c r="L29" s="402"/>
    </row>
    <row r="30" spans="1:12" x14ac:dyDescent="0.25">
      <c r="A30" s="454" t="s">
        <v>31</v>
      </c>
      <c r="B30" s="455" t="s">
        <v>32</v>
      </c>
      <c r="C30" s="456" t="s">
        <v>33</v>
      </c>
      <c r="D30" s="457" t="s">
        <v>34</v>
      </c>
      <c r="E30" s="458"/>
      <c r="F30" s="459" t="s">
        <v>35</v>
      </c>
      <c r="G30" s="460" t="s">
        <v>36</v>
      </c>
      <c r="H30" s="461"/>
      <c r="I30" s="459" t="s">
        <v>37</v>
      </c>
      <c r="J30" s="459" t="s">
        <v>38</v>
      </c>
      <c r="K30" s="459" t="s">
        <v>39</v>
      </c>
      <c r="L30" s="402"/>
    </row>
    <row r="31" spans="1:12" x14ac:dyDescent="0.25">
      <c r="A31" s="462"/>
      <c r="B31" s="463"/>
      <c r="C31" s="463"/>
      <c r="D31" s="464"/>
      <c r="E31" s="465"/>
      <c r="L31" s="402"/>
    </row>
    <row r="32" spans="1:12" x14ac:dyDescent="0.25">
      <c r="A32" s="412"/>
      <c r="B32" s="435"/>
      <c r="C32" s="466"/>
      <c r="D32" s="467"/>
      <c r="E32" s="468" t="s">
        <v>560</v>
      </c>
      <c r="F32" s="469" t="s">
        <v>561</v>
      </c>
      <c r="G32" s="470" t="s">
        <v>19</v>
      </c>
      <c r="H32" s="471" t="s">
        <v>19</v>
      </c>
      <c r="I32" s="472" t="s">
        <v>42</v>
      </c>
      <c r="J32" s="473">
        <v>300</v>
      </c>
      <c r="K32" s="473"/>
      <c r="L32" s="402"/>
    </row>
    <row r="33" spans="1:29" x14ac:dyDescent="0.25">
      <c r="A33" s="412"/>
      <c r="B33" s="435"/>
      <c r="C33" s="466"/>
      <c r="D33" s="467"/>
      <c r="E33" s="468" t="s">
        <v>562</v>
      </c>
      <c r="F33" s="469" t="s">
        <v>563</v>
      </c>
      <c r="G33" s="470" t="s">
        <v>19</v>
      </c>
      <c r="H33" s="471" t="s">
        <v>19</v>
      </c>
      <c r="I33" s="472" t="s">
        <v>42</v>
      </c>
      <c r="J33" s="473">
        <v>5</v>
      </c>
      <c r="K33" s="473"/>
      <c r="L33" s="402"/>
    </row>
    <row r="34" spans="1:29" x14ac:dyDescent="0.25">
      <c r="A34" s="412"/>
      <c r="B34" s="435"/>
      <c r="C34" s="466"/>
      <c r="D34" s="467"/>
      <c r="E34" s="468" t="s">
        <v>564</v>
      </c>
      <c r="F34" s="469" t="s">
        <v>565</v>
      </c>
      <c r="G34" s="470" t="s">
        <v>19</v>
      </c>
      <c r="H34" s="471" t="s">
        <v>19</v>
      </c>
      <c r="I34" s="472" t="s">
        <v>42</v>
      </c>
      <c r="J34" s="473">
        <v>20</v>
      </c>
      <c r="K34" s="473"/>
      <c r="L34" s="402"/>
    </row>
    <row r="35" spans="1:29" x14ac:dyDescent="0.25">
      <c r="A35" s="412"/>
      <c r="B35" s="435"/>
      <c r="C35" s="466"/>
      <c r="D35" s="467"/>
      <c r="E35" s="468" t="s">
        <v>566</v>
      </c>
      <c r="F35" s="469" t="s">
        <v>567</v>
      </c>
      <c r="G35" s="470" t="s">
        <v>19</v>
      </c>
      <c r="H35" s="471" t="s">
        <v>19</v>
      </c>
      <c r="I35" s="472" t="s">
        <v>42</v>
      </c>
      <c r="J35" s="473">
        <v>40</v>
      </c>
      <c r="K35" s="473"/>
      <c r="L35" s="402"/>
    </row>
    <row r="36" spans="1:29" x14ac:dyDescent="0.25">
      <c r="A36" s="412"/>
      <c r="B36" s="435"/>
      <c r="C36" s="466"/>
      <c r="D36" s="467"/>
      <c r="E36" s="468" t="s">
        <v>568</v>
      </c>
      <c r="F36" s="469" t="s">
        <v>569</v>
      </c>
      <c r="G36" s="470" t="s">
        <v>19</v>
      </c>
      <c r="H36" s="471" t="s">
        <v>19</v>
      </c>
      <c r="I36" s="472" t="s">
        <v>570</v>
      </c>
      <c r="J36" s="473">
        <v>40</v>
      </c>
      <c r="K36" s="473"/>
      <c r="L36" s="402"/>
    </row>
    <row r="37" spans="1:29" x14ac:dyDescent="0.25">
      <c r="A37" s="412"/>
      <c r="B37" s="435"/>
      <c r="C37" s="466"/>
      <c r="D37" s="467"/>
      <c r="E37" s="468" t="s">
        <v>571</v>
      </c>
      <c r="F37" s="469" t="s">
        <v>572</v>
      </c>
      <c r="G37" s="470" t="s">
        <v>19</v>
      </c>
      <c r="H37" s="471" t="s">
        <v>19</v>
      </c>
      <c r="I37" s="472" t="s">
        <v>414</v>
      </c>
      <c r="J37" s="473">
        <v>960</v>
      </c>
      <c r="K37" s="473"/>
      <c r="L37" s="402"/>
    </row>
    <row r="38" spans="1:29" x14ac:dyDescent="0.25">
      <c r="A38" s="412">
        <v>1</v>
      </c>
      <c r="B38" s="435">
        <v>1</v>
      </c>
      <c r="C38" s="466"/>
      <c r="D38" s="467"/>
      <c r="E38" s="468" t="s">
        <v>573</v>
      </c>
      <c r="F38" s="469" t="s">
        <v>574</v>
      </c>
      <c r="G38" s="470" t="s">
        <v>19</v>
      </c>
      <c r="H38" s="471" t="s">
        <v>19</v>
      </c>
      <c r="I38" s="472" t="s">
        <v>42</v>
      </c>
      <c r="J38" s="473">
        <v>212</v>
      </c>
      <c r="K38" s="473"/>
      <c r="L38" s="402"/>
    </row>
    <row r="39" spans="1:29" x14ac:dyDescent="0.25">
      <c r="L39" s="402"/>
    </row>
    <row r="40" spans="1:29" x14ac:dyDescent="0.25">
      <c r="L40" s="402"/>
    </row>
    <row r="44" spans="1:29" ht="10.5" customHeight="1" x14ac:dyDescent="0.25">
      <c r="A44" s="474"/>
      <c r="B44" s="393"/>
      <c r="C44" s="393"/>
      <c r="D44" s="393"/>
      <c r="E44" s="393"/>
      <c r="F44" s="393"/>
      <c r="G44" s="393"/>
      <c r="H44" s="393"/>
      <c r="I44" s="393"/>
      <c r="J44" s="393"/>
      <c r="K44" s="393"/>
      <c r="L44" s="393"/>
      <c r="M44" s="393"/>
      <c r="N44" s="393"/>
      <c r="O44" s="393"/>
      <c r="P44" s="475"/>
      <c r="Q44" s="475"/>
      <c r="R44" s="475"/>
      <c r="S44" s="476"/>
      <c r="T44" s="476"/>
      <c r="U44" s="476"/>
      <c r="V44" s="476"/>
      <c r="W44" s="475"/>
      <c r="X44" s="68"/>
      <c r="Y44" s="68"/>
      <c r="Z44" s="477"/>
      <c r="AA44" s="478"/>
      <c r="AB44" s="68"/>
      <c r="AC44" s="68"/>
    </row>
    <row r="45" spans="1:29" ht="15" customHeight="1" x14ac:dyDescent="0.25">
      <c r="A45" s="474"/>
      <c r="B45" s="463"/>
      <c r="C45" s="463"/>
      <c r="D45" s="479"/>
      <c r="E45" s="480"/>
      <c r="F45" s="393"/>
      <c r="G45" s="393"/>
      <c r="H45" s="393"/>
      <c r="I45" s="393"/>
      <c r="J45" s="393"/>
      <c r="K45" s="393"/>
      <c r="L45" s="393"/>
      <c r="M45" s="393"/>
      <c r="N45" s="393"/>
      <c r="O45" s="393"/>
      <c r="P45" s="68"/>
      <c r="Q45" s="68"/>
      <c r="R45" s="68"/>
      <c r="S45" s="481"/>
      <c r="T45" s="481"/>
      <c r="U45" s="481"/>
      <c r="V45" s="481"/>
      <c r="W45" s="68"/>
      <c r="X45" s="68"/>
      <c r="Y45" s="68"/>
      <c r="Z45" s="68"/>
      <c r="AA45" s="68"/>
      <c r="AB45" s="68"/>
      <c r="AC45" s="68"/>
    </row>
    <row r="46" spans="1:29" ht="21" customHeight="1" x14ac:dyDescent="0.25">
      <c r="A46" s="474"/>
      <c r="B46" s="463"/>
      <c r="C46" s="463"/>
      <c r="D46" s="479"/>
      <c r="E46" s="480"/>
      <c r="F46" s="393"/>
      <c r="G46" s="393"/>
      <c r="H46" s="393"/>
      <c r="I46" s="393"/>
      <c r="J46" s="393"/>
      <c r="K46" s="393"/>
      <c r="L46" s="393"/>
      <c r="M46" s="393"/>
      <c r="N46" s="393"/>
      <c r="O46" s="393"/>
      <c r="P46" s="475"/>
      <c r="Q46" s="475"/>
      <c r="R46" s="999" t="s">
        <v>48</v>
      </c>
      <c r="S46" s="1000"/>
      <c r="T46" s="1000"/>
      <c r="U46" s="1000"/>
      <c r="V46" s="1000"/>
      <c r="W46" s="1000"/>
      <c r="X46" s="1000"/>
      <c r="Y46" s="1000"/>
      <c r="Z46" s="1000"/>
      <c r="AA46" s="1001"/>
      <c r="AB46" s="68"/>
      <c r="AC46" s="68"/>
    </row>
    <row r="47" spans="1:29" ht="15" customHeight="1" x14ac:dyDescent="0.25">
      <c r="A47" s="474"/>
      <c r="B47" s="463"/>
      <c r="C47" s="463"/>
      <c r="D47" s="479"/>
      <c r="E47" s="480"/>
      <c r="F47" s="393"/>
      <c r="G47" s="393"/>
      <c r="H47" s="393"/>
      <c r="I47" s="393"/>
      <c r="J47" s="393"/>
      <c r="K47" s="393"/>
      <c r="L47" s="393"/>
      <c r="M47" s="393"/>
      <c r="N47" s="393"/>
      <c r="O47" s="393"/>
      <c r="P47" s="475"/>
      <c r="Q47" s="475"/>
      <c r="R47" s="68"/>
      <c r="S47" s="481"/>
      <c r="T47" s="481"/>
      <c r="U47" s="481"/>
      <c r="V47" s="481"/>
      <c r="W47" s="68"/>
      <c r="X47" s="68"/>
      <c r="Y47" s="68"/>
      <c r="Z47" s="68"/>
      <c r="AA47" s="68"/>
      <c r="AB47" s="68"/>
      <c r="AC47" s="68"/>
    </row>
    <row r="48" spans="1:29" ht="15" customHeight="1" x14ac:dyDescent="0.25">
      <c r="A48" s="474"/>
      <c r="B48" s="463"/>
      <c r="C48" s="463"/>
      <c r="D48" s="479"/>
      <c r="E48" s="480"/>
      <c r="F48" s="393"/>
      <c r="G48" s="393"/>
      <c r="H48" s="393"/>
      <c r="I48" s="393"/>
      <c r="J48" s="393"/>
      <c r="K48" s="393"/>
      <c r="L48" s="393"/>
      <c r="M48" s="393"/>
      <c r="N48" s="393"/>
      <c r="O48" s="393"/>
      <c r="P48" s="475"/>
      <c r="Q48" s="475"/>
      <c r="R48" s="482" t="s">
        <v>49</v>
      </c>
      <c r="S48" s="483">
        <v>3280</v>
      </c>
      <c r="T48" s="1002" t="s">
        <v>552</v>
      </c>
      <c r="U48" s="1003"/>
      <c r="V48" s="1003"/>
      <c r="W48" s="1003"/>
      <c r="X48" s="1003"/>
      <c r="Y48" s="1003"/>
      <c r="Z48" s="1003"/>
      <c r="AA48" s="1004"/>
      <c r="AB48" s="68"/>
      <c r="AC48" s="68"/>
    </row>
    <row r="49" spans="1:29" ht="15.75" customHeight="1" x14ac:dyDescent="0.25">
      <c r="A49" s="474"/>
      <c r="B49" s="463"/>
      <c r="C49" s="463"/>
      <c r="D49" s="479"/>
      <c r="E49" s="480"/>
      <c r="F49" s="393"/>
      <c r="G49" s="393"/>
      <c r="H49" s="393"/>
      <c r="I49" s="393"/>
      <c r="J49" s="393"/>
      <c r="K49" s="393"/>
      <c r="L49" s="393"/>
      <c r="M49" s="393"/>
      <c r="N49" s="393"/>
      <c r="O49" s="393"/>
      <c r="P49" s="68"/>
      <c r="Q49" s="68"/>
      <c r="R49" s="68"/>
      <c r="S49" s="68"/>
      <c r="T49" s="68"/>
      <c r="U49" s="68"/>
      <c r="V49" s="68"/>
      <c r="W49" s="68"/>
      <c r="X49" s="68"/>
      <c r="Y49" s="68"/>
      <c r="Z49" s="68"/>
      <c r="AA49" s="68"/>
      <c r="AB49" s="68"/>
      <c r="AC49" s="68"/>
    </row>
    <row r="50" spans="1:29" ht="15" customHeight="1" x14ac:dyDescent="0.25">
      <c r="A50" s="474"/>
      <c r="B50" s="463"/>
      <c r="C50" s="463"/>
      <c r="D50" s="479"/>
      <c r="E50" s="480"/>
      <c r="F50" s="393"/>
      <c r="G50" s="393"/>
      <c r="H50" s="393"/>
      <c r="I50" s="393"/>
      <c r="J50" s="393"/>
      <c r="K50" s="393"/>
      <c r="L50" s="393"/>
      <c r="M50" s="393"/>
      <c r="N50" s="393"/>
      <c r="O50" s="393"/>
      <c r="P50" s="68"/>
      <c r="Q50" s="1024" t="s">
        <v>50</v>
      </c>
      <c r="R50" s="1026" t="s">
        <v>51</v>
      </c>
      <c r="S50" s="1026" t="s">
        <v>52</v>
      </c>
      <c r="T50" s="1026" t="s">
        <v>53</v>
      </c>
      <c r="U50" s="1026" t="s">
        <v>54</v>
      </c>
      <c r="V50" s="1026" t="s">
        <v>55</v>
      </c>
      <c r="W50" s="484">
        <v>2021</v>
      </c>
      <c r="X50" s="484">
        <v>2022</v>
      </c>
      <c r="Y50" s="485">
        <v>2023</v>
      </c>
      <c r="Z50" s="486">
        <v>2024</v>
      </c>
      <c r="AA50" s="486">
        <v>2025</v>
      </c>
      <c r="AB50" s="487">
        <v>2026</v>
      </c>
      <c r="AC50" s="68"/>
    </row>
    <row r="51" spans="1:29" ht="15.75" customHeight="1" x14ac:dyDescent="0.25">
      <c r="A51" s="474"/>
      <c r="B51" s="463"/>
      <c r="C51" s="463"/>
      <c r="D51" s="479"/>
      <c r="E51" s="480"/>
      <c r="F51" s="393"/>
      <c r="G51" s="393"/>
      <c r="H51" s="393"/>
      <c r="I51" s="393"/>
      <c r="J51" s="393"/>
      <c r="K51" s="393"/>
      <c r="L51" s="393"/>
      <c r="M51" s="393"/>
      <c r="N51" s="393"/>
      <c r="O51" s="393"/>
      <c r="P51" s="68"/>
      <c r="Q51" s="1025"/>
      <c r="R51" s="1027"/>
      <c r="S51" s="1027"/>
      <c r="T51" s="1027"/>
      <c r="U51" s="1027"/>
      <c r="V51" s="1027"/>
      <c r="W51" s="488" t="s">
        <v>2</v>
      </c>
      <c r="X51" s="488" t="s">
        <v>2</v>
      </c>
      <c r="Y51" s="489" t="s">
        <v>56</v>
      </c>
      <c r="Z51" s="490" t="s">
        <v>57</v>
      </c>
      <c r="AA51" s="490" t="s">
        <v>57</v>
      </c>
      <c r="AB51" s="491" t="s">
        <v>57</v>
      </c>
      <c r="AC51" s="68"/>
    </row>
    <row r="52" spans="1:29" ht="15" customHeight="1" x14ac:dyDescent="0.25">
      <c r="A52" s="474"/>
      <c r="B52" s="463"/>
      <c r="C52" s="463"/>
      <c r="D52" s="479"/>
      <c r="E52" s="480"/>
      <c r="F52" s="393"/>
      <c r="G52" s="393"/>
      <c r="H52" s="393"/>
      <c r="I52" s="393"/>
      <c r="J52" s="393"/>
      <c r="K52" s="393"/>
      <c r="L52" s="393"/>
      <c r="M52" s="393"/>
      <c r="N52" s="393"/>
      <c r="O52" s="393"/>
      <c r="P52" s="68"/>
      <c r="Q52" s="492"/>
      <c r="R52" s="493"/>
      <c r="S52" s="494"/>
      <c r="T52" s="495"/>
      <c r="U52" s="495"/>
      <c r="V52" s="495"/>
      <c r="W52" s="495"/>
      <c r="X52" s="494"/>
      <c r="Y52" s="494"/>
      <c r="Z52" s="494"/>
      <c r="AA52" s="494"/>
      <c r="AB52" s="496"/>
      <c r="AC52" s="68"/>
    </row>
    <row r="53" spans="1:29" ht="15" customHeight="1" x14ac:dyDescent="0.25">
      <c r="P53" s="68"/>
      <c r="Q53" s="68"/>
      <c r="R53" s="68"/>
      <c r="S53" s="68"/>
      <c r="T53" s="68"/>
      <c r="U53" s="68"/>
      <c r="V53" s="68"/>
      <c r="W53" s="68"/>
      <c r="X53" s="68"/>
      <c r="Y53" s="68"/>
      <c r="Z53" s="68"/>
      <c r="AA53" s="68"/>
      <c r="AB53" s="68"/>
      <c r="AC53" s="68"/>
    </row>
    <row r="56" spans="1:29" ht="15" customHeight="1" x14ac:dyDescent="0.25">
      <c r="A56" s="474"/>
      <c r="B56" s="393"/>
      <c r="C56" s="393"/>
      <c r="D56" s="393"/>
      <c r="E56" s="393"/>
      <c r="F56" s="393"/>
      <c r="G56" s="393"/>
      <c r="H56" s="393"/>
      <c r="I56" s="393"/>
      <c r="J56" s="393"/>
      <c r="K56" s="393"/>
      <c r="L56" s="393"/>
      <c r="M56" s="393"/>
      <c r="N56" s="393"/>
      <c r="O56" s="393"/>
      <c r="P56" s="393"/>
      <c r="Q56" s="68"/>
      <c r="R56" s="68"/>
      <c r="S56" s="68"/>
      <c r="T56" s="68"/>
      <c r="U56" s="68"/>
      <c r="V56" s="68"/>
      <c r="W56" s="68"/>
      <c r="X56" s="68"/>
      <c r="Y56" s="68"/>
      <c r="Z56" s="393"/>
      <c r="AA56" s="393"/>
      <c r="AB56" s="393"/>
      <c r="AC56" s="393"/>
    </row>
    <row r="57" spans="1:29" ht="21" customHeight="1" x14ac:dyDescent="0.25">
      <c r="A57" s="474"/>
      <c r="B57" s="463"/>
      <c r="C57" s="463"/>
      <c r="D57" s="479"/>
      <c r="E57" s="480"/>
      <c r="F57" s="393"/>
      <c r="G57" s="393"/>
      <c r="H57" s="393"/>
      <c r="I57" s="393"/>
      <c r="J57" s="393"/>
      <c r="K57" s="393"/>
      <c r="L57" s="393"/>
      <c r="M57" s="393"/>
      <c r="N57" s="393"/>
      <c r="O57" s="393"/>
      <c r="P57" s="393"/>
      <c r="Q57" s="68"/>
      <c r="R57" s="999" t="s">
        <v>60</v>
      </c>
      <c r="S57" s="1000"/>
      <c r="T57" s="1000"/>
      <c r="U57" s="1000"/>
      <c r="V57" s="1000"/>
      <c r="W57" s="1000"/>
      <c r="X57" s="1001"/>
      <c r="Y57" s="68"/>
      <c r="Z57" s="393"/>
      <c r="AA57" s="393"/>
      <c r="AB57" s="393"/>
      <c r="AC57" s="393"/>
    </row>
    <row r="58" spans="1:29" ht="15.75" customHeight="1" x14ac:dyDescent="0.25">
      <c r="A58" s="474"/>
      <c r="B58" s="463"/>
      <c r="C58" s="463"/>
      <c r="D58" s="479"/>
      <c r="E58" s="480"/>
      <c r="F58" s="393"/>
      <c r="G58" s="393"/>
      <c r="H58" s="393"/>
      <c r="I58" s="393"/>
      <c r="J58" s="393"/>
      <c r="K58" s="393"/>
      <c r="L58" s="393"/>
      <c r="M58" s="393"/>
      <c r="N58" s="393"/>
      <c r="O58" s="393"/>
      <c r="P58" s="393"/>
      <c r="Q58" s="68"/>
      <c r="R58" s="68"/>
      <c r="S58" s="68"/>
      <c r="T58" s="68"/>
      <c r="U58" s="68"/>
      <c r="V58" s="68"/>
      <c r="W58" s="68"/>
      <c r="X58" s="68"/>
      <c r="Y58" s="68"/>
      <c r="Z58" s="393"/>
      <c r="AA58" s="393"/>
      <c r="AB58" s="393"/>
      <c r="AC58" s="393"/>
    </row>
    <row r="59" spans="1:29" ht="36" customHeight="1" x14ac:dyDescent="0.25">
      <c r="A59" s="474"/>
      <c r="B59" s="463"/>
      <c r="C59" s="463"/>
      <c r="D59" s="479"/>
      <c r="E59" s="480"/>
      <c r="F59" s="393"/>
      <c r="G59" s="393"/>
      <c r="H59" s="393"/>
      <c r="I59" s="393"/>
      <c r="J59" s="393"/>
      <c r="K59" s="393"/>
      <c r="L59" s="393"/>
      <c r="M59" s="393"/>
      <c r="N59" s="393"/>
      <c r="O59" s="393"/>
      <c r="P59" s="393"/>
      <c r="Q59" s="68"/>
      <c r="R59" s="497"/>
      <c r="S59" s="498" t="s">
        <v>61</v>
      </c>
      <c r="T59" s="64">
        <v>2022</v>
      </c>
      <c r="U59" s="64">
        <v>2023</v>
      </c>
      <c r="V59" s="64">
        <v>2024</v>
      </c>
      <c r="W59" s="64">
        <v>2025</v>
      </c>
      <c r="X59" s="65">
        <v>2026</v>
      </c>
      <c r="Y59" s="68"/>
      <c r="Z59" s="393"/>
      <c r="AA59" s="393"/>
      <c r="AB59" s="393"/>
      <c r="AC59" s="393"/>
    </row>
    <row r="60" spans="1:29" ht="15" customHeight="1" x14ac:dyDescent="0.25">
      <c r="A60" s="474"/>
      <c r="B60" s="463"/>
      <c r="C60" s="463"/>
      <c r="D60" s="479"/>
      <c r="E60" s="480"/>
      <c r="F60" s="393"/>
      <c r="G60" s="393"/>
      <c r="H60" s="393"/>
      <c r="I60" s="393"/>
      <c r="J60" s="393"/>
      <c r="K60" s="393"/>
      <c r="L60" s="393"/>
      <c r="M60" s="393"/>
      <c r="N60" s="393"/>
      <c r="O60" s="393"/>
      <c r="P60" s="393"/>
      <c r="Q60" s="68"/>
      <c r="R60" s="499"/>
      <c r="S60" s="500"/>
      <c r="T60" s="500"/>
      <c r="U60" s="500"/>
      <c r="V60" s="500"/>
      <c r="W60" s="500"/>
      <c r="X60" s="501"/>
      <c r="Y60" s="68"/>
      <c r="Z60" s="393"/>
      <c r="AA60" s="393"/>
      <c r="AB60" s="393"/>
      <c r="AC60" s="393"/>
    </row>
    <row r="61" spans="1:29" ht="15" customHeight="1" x14ac:dyDescent="0.25">
      <c r="A61" s="474"/>
      <c r="B61" s="463"/>
      <c r="C61" s="463"/>
      <c r="D61" s="479"/>
      <c r="E61" s="480"/>
      <c r="F61" s="393"/>
      <c r="G61" s="393"/>
      <c r="H61" s="393"/>
      <c r="I61" s="393"/>
      <c r="J61" s="393"/>
      <c r="K61" s="393"/>
      <c r="L61" s="393"/>
      <c r="M61" s="393"/>
      <c r="N61" s="393"/>
      <c r="O61" s="393"/>
      <c r="P61" s="393"/>
      <c r="Q61" s="68"/>
      <c r="R61" s="502" t="s">
        <v>575</v>
      </c>
      <c r="S61" s="503" t="s">
        <v>19</v>
      </c>
      <c r="T61" s="504">
        <v>5</v>
      </c>
      <c r="U61" s="504">
        <v>5</v>
      </c>
      <c r="V61" s="504">
        <v>5</v>
      </c>
      <c r="W61" s="505">
        <v>5</v>
      </c>
      <c r="X61" s="506">
        <v>5</v>
      </c>
      <c r="Y61" s="68"/>
      <c r="Z61" s="393"/>
      <c r="AA61" s="393"/>
      <c r="AB61" s="393"/>
      <c r="AC61" s="393"/>
    </row>
    <row r="62" spans="1:29" ht="15" customHeight="1" x14ac:dyDescent="0.25">
      <c r="Q62" s="68"/>
      <c r="R62" s="502" t="s">
        <v>576</v>
      </c>
      <c r="S62" s="503" t="s">
        <v>19</v>
      </c>
      <c r="T62" s="504">
        <v>1</v>
      </c>
      <c r="U62" s="504">
        <v>1</v>
      </c>
      <c r="V62" s="504">
        <v>1</v>
      </c>
      <c r="W62" s="505">
        <v>1</v>
      </c>
      <c r="X62" s="506">
        <v>1</v>
      </c>
      <c r="Y62" s="68"/>
    </row>
    <row r="63" spans="1:29" x14ac:dyDescent="0.25">
      <c r="R63" s="502" t="s">
        <v>577</v>
      </c>
      <c r="S63" s="503" t="s">
        <v>19</v>
      </c>
      <c r="T63" s="504">
        <v>22</v>
      </c>
      <c r="U63" s="504">
        <v>27</v>
      </c>
      <c r="V63" s="504">
        <v>27</v>
      </c>
      <c r="W63" s="505">
        <v>27</v>
      </c>
      <c r="X63" s="506">
        <v>27</v>
      </c>
    </row>
    <row r="64" spans="1:29" x14ac:dyDescent="0.25">
      <c r="R64" s="502" t="s">
        <v>416</v>
      </c>
      <c r="S64" s="503" t="s">
        <v>19</v>
      </c>
      <c r="T64" s="504">
        <v>960</v>
      </c>
      <c r="U64" s="504">
        <v>960</v>
      </c>
      <c r="V64" s="504">
        <v>960</v>
      </c>
      <c r="W64" s="505">
        <v>960</v>
      </c>
      <c r="X64" s="506">
        <v>960</v>
      </c>
    </row>
    <row r="65" spans="18:24" x14ac:dyDescent="0.25">
      <c r="R65" s="68"/>
      <c r="S65" s="68"/>
      <c r="T65" s="68"/>
      <c r="U65" s="68"/>
      <c r="V65" s="68"/>
      <c r="W65" s="68"/>
      <c r="X65" s="68"/>
    </row>
  </sheetData>
  <mergeCells count="15">
    <mergeCell ref="R57:X57"/>
    <mergeCell ref="Q50:Q51"/>
    <mergeCell ref="R50:R51"/>
    <mergeCell ref="S50:S51"/>
    <mergeCell ref="T50:T51"/>
    <mergeCell ref="U50:U51"/>
    <mergeCell ref="V50:V51"/>
    <mergeCell ref="A2:K2"/>
    <mergeCell ref="R46:AA46"/>
    <mergeCell ref="T48:AA48"/>
    <mergeCell ref="B4:C4"/>
    <mergeCell ref="D4:E4"/>
    <mergeCell ref="F4:K4"/>
    <mergeCell ref="A6:E6"/>
    <mergeCell ref="F6:K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16"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'03280'!$B$4</f>
        <v>3280</v>
      </c>
      <c r="F5" s="523"/>
      <c r="G5" s="527" t="s">
        <v>82</v>
      </c>
      <c r="H5" s="528"/>
      <c r="I5" s="529"/>
      <c r="J5" s="530" t="str">
        <f>'03280'!$F$4</f>
        <v>Mbrojtja nga zjarri dhe mbrojtja civile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573</v>
      </c>
      <c r="F7" s="534" t="s">
        <v>571</v>
      </c>
      <c r="G7" s="534" t="s">
        <v>568</v>
      </c>
      <c r="H7" s="534" t="s">
        <v>566</v>
      </c>
      <c r="I7" s="534" t="s">
        <v>564</v>
      </c>
      <c r="J7" s="534" t="s">
        <v>562</v>
      </c>
      <c r="K7" s="534" t="s">
        <v>560</v>
      </c>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574</v>
      </c>
      <c r="F8" s="534" t="s">
        <v>572</v>
      </c>
      <c r="G8" s="534" t="s">
        <v>569</v>
      </c>
      <c r="H8" s="534" t="s">
        <v>567</v>
      </c>
      <c r="I8" s="534" t="s">
        <v>565</v>
      </c>
      <c r="J8" s="534" t="s">
        <v>563</v>
      </c>
      <c r="K8" s="534" t="s">
        <v>561</v>
      </c>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414</v>
      </c>
      <c r="G9" s="534" t="s">
        <v>570</v>
      </c>
      <c r="H9" s="534" t="s">
        <v>42</v>
      </c>
      <c r="I9" s="534" t="s">
        <v>42</v>
      </c>
      <c r="J9" s="534" t="s">
        <v>42</v>
      </c>
      <c r="K9" s="534" t="s">
        <v>42</v>
      </c>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516</v>
      </c>
      <c r="F10" s="538" t="s">
        <v>578</v>
      </c>
      <c r="G10" s="538" t="s">
        <v>155</v>
      </c>
      <c r="H10" s="538" t="s">
        <v>155</v>
      </c>
      <c r="I10" s="538" t="s">
        <v>153</v>
      </c>
      <c r="J10" s="538" t="s">
        <v>189</v>
      </c>
      <c r="K10" s="538" t="s">
        <v>579</v>
      </c>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20231</v>
      </c>
      <c r="E13" s="552">
        <v>20231</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3378</v>
      </c>
      <c r="E14" s="552">
        <v>3378</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8674</v>
      </c>
      <c r="E16" s="552">
        <v>8674</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0</v>
      </c>
      <c r="E23" s="552">
        <v>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32283</v>
      </c>
      <c r="E25" s="569">
        <f>SUM(E13:E14,E16:E20,E22:E23)</f>
        <v>32283</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3280</v>
      </c>
      <c r="F31" s="523"/>
      <c r="G31" s="527" t="s">
        <v>82</v>
      </c>
      <c r="H31" s="528"/>
      <c r="I31" s="529"/>
      <c r="J31" s="530" t="str">
        <f>$J$5</f>
        <v>Mbrojtja nga zjarri dhe mbrojtja civile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573</v>
      </c>
      <c r="F33" s="534" t="s">
        <v>571</v>
      </c>
      <c r="G33" s="534" t="s">
        <v>568</v>
      </c>
      <c r="H33" s="534" t="s">
        <v>566</v>
      </c>
      <c r="I33" s="534" t="s">
        <v>564</v>
      </c>
      <c r="J33" s="534" t="s">
        <v>562</v>
      </c>
      <c r="K33" s="534" t="s">
        <v>560</v>
      </c>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574</v>
      </c>
      <c r="F34" s="534" t="s">
        <v>572</v>
      </c>
      <c r="G34" s="534" t="s">
        <v>569</v>
      </c>
      <c r="H34" s="534" t="s">
        <v>567</v>
      </c>
      <c r="I34" s="534" t="s">
        <v>565</v>
      </c>
      <c r="J34" s="534" t="s">
        <v>563</v>
      </c>
      <c r="K34" s="534" t="s">
        <v>561</v>
      </c>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414</v>
      </c>
      <c r="G35" s="534" t="s">
        <v>570</v>
      </c>
      <c r="H35" s="534" t="s">
        <v>42</v>
      </c>
      <c r="I35" s="534" t="s">
        <v>42</v>
      </c>
      <c r="J35" s="534" t="s">
        <v>42</v>
      </c>
      <c r="K35" s="534" t="s">
        <v>42</v>
      </c>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516</v>
      </c>
      <c r="F36" s="538" t="s">
        <v>578</v>
      </c>
      <c r="G36" s="538" t="s">
        <v>155</v>
      </c>
      <c r="H36" s="538" t="s">
        <v>155</v>
      </c>
      <c r="I36" s="538" t="s">
        <v>153</v>
      </c>
      <c r="J36" s="538" t="s">
        <v>189</v>
      </c>
      <c r="K36" s="538" t="s">
        <v>580</v>
      </c>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20231</v>
      </c>
      <c r="E39" s="552">
        <v>20231</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3378</v>
      </c>
      <c r="E40" s="552">
        <v>3378</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12673</v>
      </c>
      <c r="E42" s="552">
        <v>12673</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0</v>
      </c>
      <c r="E49" s="552">
        <v>0</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36282</v>
      </c>
      <c r="E51" s="569">
        <f>SUM(E39:E40,E42:E46,E48:E49)</f>
        <v>36282</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3280</v>
      </c>
      <c r="F57" s="523"/>
      <c r="G57" s="527" t="s">
        <v>82</v>
      </c>
      <c r="H57" s="528"/>
      <c r="I57" s="529"/>
      <c r="J57" s="530" t="str">
        <f>$J$31</f>
        <v>Mbrojtja nga zjarri dhe mbrojtja civile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573</v>
      </c>
      <c r="F59" s="534" t="s">
        <v>571</v>
      </c>
      <c r="G59" s="534" t="s">
        <v>568</v>
      </c>
      <c r="H59" s="534" t="s">
        <v>566</v>
      </c>
      <c r="I59" s="534" t="s">
        <v>564</v>
      </c>
      <c r="J59" s="534" t="s">
        <v>562</v>
      </c>
      <c r="K59" s="534" t="s">
        <v>560</v>
      </c>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574</v>
      </c>
      <c r="F60" s="534" t="s">
        <v>572</v>
      </c>
      <c r="G60" s="534" t="s">
        <v>569</v>
      </c>
      <c r="H60" s="534" t="s">
        <v>567</v>
      </c>
      <c r="I60" s="534" t="s">
        <v>565</v>
      </c>
      <c r="J60" s="534" t="s">
        <v>563</v>
      </c>
      <c r="K60" s="534" t="s">
        <v>561</v>
      </c>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414</v>
      </c>
      <c r="G61" s="534" t="s">
        <v>570</v>
      </c>
      <c r="H61" s="534" t="s">
        <v>42</v>
      </c>
      <c r="I61" s="534" t="s">
        <v>42</v>
      </c>
      <c r="J61" s="534" t="s">
        <v>42</v>
      </c>
      <c r="K61" s="534" t="s">
        <v>42</v>
      </c>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516</v>
      </c>
      <c r="F62" s="538" t="s">
        <v>578</v>
      </c>
      <c r="G62" s="538" t="s">
        <v>155</v>
      </c>
      <c r="H62" s="538" t="s">
        <v>155</v>
      </c>
      <c r="I62" s="538" t="s">
        <v>153</v>
      </c>
      <c r="J62" s="538" t="s">
        <v>189</v>
      </c>
      <c r="K62" s="538" t="s">
        <v>580</v>
      </c>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20231</v>
      </c>
      <c r="E65" s="552">
        <v>20231</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3378</v>
      </c>
      <c r="E66" s="552">
        <v>3378</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12673</v>
      </c>
      <c r="E68" s="552">
        <v>12673</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36282</v>
      </c>
      <c r="E77" s="569">
        <f>SUM(E65:E66,E68:E72,E74:E75)</f>
        <v>36282</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96"/>
  <sheetViews>
    <sheetView showGridLines="0" topLeftCell="A73" workbookViewId="0">
      <selection activeCell="L91" sqref="L91"/>
    </sheetView>
  </sheetViews>
  <sheetFormatPr defaultRowHeight="15" x14ac:dyDescent="0.25"/>
  <cols>
    <col min="1" max="1" width="11.7109375" customWidth="1"/>
    <col min="2" max="2" width="60.7109375" customWidth="1"/>
    <col min="3" max="9" width="12.7109375" customWidth="1"/>
  </cols>
  <sheetData>
    <row r="1" spans="1:24" x14ac:dyDescent="0.25">
      <c r="A1" s="974" t="s">
        <v>0</v>
      </c>
      <c r="B1" s="975"/>
      <c r="C1" s="975"/>
      <c r="D1" s="975"/>
      <c r="E1" s="975"/>
      <c r="F1" s="975"/>
      <c r="G1" s="975"/>
      <c r="H1" s="976"/>
      <c r="I1" s="74"/>
      <c r="J1" s="74"/>
      <c r="K1" s="74"/>
      <c r="L1" s="74"/>
      <c r="M1" s="74"/>
      <c r="N1" s="74"/>
      <c r="O1" s="74"/>
      <c r="P1" s="74"/>
      <c r="Q1" s="74"/>
      <c r="R1" s="74"/>
      <c r="S1" s="74"/>
      <c r="T1" s="74"/>
      <c r="U1" s="74"/>
      <c r="V1" s="74"/>
      <c r="W1" s="74"/>
      <c r="X1" s="74"/>
    </row>
    <row r="2" spans="1:24" ht="21" x14ac:dyDescent="0.25">
      <c r="A2" s="982" t="s">
        <v>1</v>
      </c>
      <c r="B2" s="982"/>
      <c r="C2" s="982"/>
      <c r="D2" s="982"/>
      <c r="E2" s="982"/>
      <c r="F2" s="982"/>
      <c r="G2" s="982"/>
      <c r="H2" s="982"/>
      <c r="I2" s="982"/>
      <c r="J2" s="75"/>
      <c r="K2" s="75"/>
      <c r="L2" s="75"/>
      <c r="M2" s="75"/>
      <c r="N2" s="75"/>
      <c r="O2" s="75"/>
      <c r="P2" s="75"/>
      <c r="Q2" s="75"/>
      <c r="R2" s="75"/>
      <c r="S2" s="75"/>
      <c r="T2" s="75"/>
      <c r="U2" s="75"/>
      <c r="V2" s="75"/>
      <c r="W2" s="75"/>
      <c r="X2" s="75"/>
    </row>
    <row r="3" spans="1:24" ht="12.75" customHeight="1" x14ac:dyDescent="0.25">
      <c r="A3" s="76"/>
      <c r="B3" s="77"/>
      <c r="C3" s="78">
        <v>-2</v>
      </c>
      <c r="D3" s="78">
        <v>-1</v>
      </c>
      <c r="E3" s="78">
        <v>0</v>
      </c>
      <c r="F3" s="78">
        <v>0</v>
      </c>
      <c r="G3" s="79">
        <v>1</v>
      </c>
      <c r="H3" s="79">
        <v>2</v>
      </c>
      <c r="I3" s="79">
        <v>3</v>
      </c>
      <c r="J3" s="77"/>
      <c r="K3" s="77"/>
      <c r="L3" s="77"/>
      <c r="M3" s="77"/>
      <c r="N3" s="77"/>
      <c r="O3" s="77"/>
      <c r="P3" s="77"/>
      <c r="Q3" s="77"/>
      <c r="R3" s="77"/>
      <c r="S3" s="77"/>
      <c r="T3" s="77"/>
      <c r="U3" s="77"/>
      <c r="V3" s="77"/>
      <c r="W3" s="77"/>
      <c r="X3" s="77"/>
    </row>
    <row r="4" spans="1:24" x14ac:dyDescent="0.25">
      <c r="A4" s="76"/>
      <c r="B4" s="77"/>
      <c r="C4" s="30">
        <f>$F$4-2</f>
        <v>2021</v>
      </c>
      <c r="D4" s="30">
        <f>$F$4-1</f>
        <v>2022</v>
      </c>
      <c r="E4" s="30">
        <f>$F$4</f>
        <v>2023</v>
      </c>
      <c r="F4" s="31">
        <f>'(B1) Inf. i Përgj.'!$B$7</f>
        <v>2023</v>
      </c>
      <c r="G4" s="32">
        <f>$F$4+1</f>
        <v>2024</v>
      </c>
      <c r="H4" s="32">
        <f>$F$4+2</f>
        <v>2025</v>
      </c>
      <c r="I4" s="32">
        <f>$F$4+3</f>
        <v>2026</v>
      </c>
      <c r="J4" s="75"/>
      <c r="K4" s="75"/>
      <c r="L4" s="75"/>
      <c r="M4" s="75"/>
      <c r="N4" s="75"/>
      <c r="O4" s="75"/>
      <c r="P4" s="75"/>
      <c r="Q4" s="75"/>
      <c r="R4" s="75"/>
      <c r="S4" s="75"/>
      <c r="T4" s="75"/>
      <c r="U4" s="75"/>
      <c r="V4" s="75"/>
      <c r="W4" s="75"/>
      <c r="X4" s="75"/>
    </row>
    <row r="5" spans="1:24" ht="38.25" customHeight="1" x14ac:dyDescent="0.25">
      <c r="A5" s="80"/>
      <c r="B5" s="81"/>
      <c r="C5" s="82" t="s">
        <v>2</v>
      </c>
      <c r="D5" s="82" t="s">
        <v>2</v>
      </c>
      <c r="E5" s="82" t="s">
        <v>3</v>
      </c>
      <c r="F5" s="82" t="s">
        <v>4</v>
      </c>
      <c r="G5" s="32" t="s">
        <v>5</v>
      </c>
      <c r="H5" s="32" t="s">
        <v>5</v>
      </c>
      <c r="I5" s="32" t="s">
        <v>5</v>
      </c>
      <c r="J5" s="83"/>
      <c r="K5" s="83"/>
      <c r="L5" s="83"/>
      <c r="M5" s="83"/>
      <c r="N5" s="83"/>
      <c r="O5" s="83"/>
      <c r="P5" s="83"/>
      <c r="Q5" s="83"/>
      <c r="R5" s="83"/>
      <c r="S5" s="83"/>
      <c r="T5" s="83"/>
      <c r="U5" s="83"/>
      <c r="V5" s="83"/>
      <c r="W5" s="83"/>
      <c r="X5" s="83"/>
    </row>
    <row r="6" spans="1:24" ht="18.75" x14ac:dyDescent="0.25">
      <c r="A6" s="888" t="s">
        <v>635</v>
      </c>
      <c r="B6" s="888" t="s">
        <v>636</v>
      </c>
      <c r="C6" s="889">
        <v>88897</v>
      </c>
      <c r="D6" s="889">
        <v>77888</v>
      </c>
      <c r="E6" s="889">
        <v>149296</v>
      </c>
      <c r="F6" s="889">
        <v>149296</v>
      </c>
      <c r="G6" s="889">
        <v>152282</v>
      </c>
      <c r="H6" s="889">
        <v>154614</v>
      </c>
      <c r="I6" s="889">
        <v>154614</v>
      </c>
    </row>
    <row r="7" spans="1:24" ht="18.75" x14ac:dyDescent="0.3">
      <c r="A7" s="890" t="s">
        <v>637</v>
      </c>
      <c r="B7" s="890" t="s">
        <v>638</v>
      </c>
      <c r="C7" s="891">
        <v>29760</v>
      </c>
      <c r="D7" s="891">
        <v>20401</v>
      </c>
      <c r="E7" s="891">
        <v>62563</v>
      </c>
      <c r="F7" s="891">
        <v>62563</v>
      </c>
      <c r="G7" s="891">
        <v>63814</v>
      </c>
      <c r="H7" s="891">
        <v>64941</v>
      </c>
      <c r="I7" s="891">
        <v>64941</v>
      </c>
    </row>
    <row r="8" spans="1:24" x14ac:dyDescent="0.25">
      <c r="A8" s="892" t="s">
        <v>639</v>
      </c>
      <c r="B8" s="893" t="s">
        <v>640</v>
      </c>
      <c r="C8" s="894">
        <v>348</v>
      </c>
      <c r="D8" s="894">
        <v>298</v>
      </c>
      <c r="E8" s="894">
        <v>1100</v>
      </c>
      <c r="F8" s="894">
        <v>1100</v>
      </c>
      <c r="G8" s="895">
        <v>1122</v>
      </c>
      <c r="H8" s="895">
        <v>1144</v>
      </c>
      <c r="I8" s="895">
        <v>1144</v>
      </c>
    </row>
    <row r="9" spans="1:24" x14ac:dyDescent="0.25">
      <c r="A9" s="892" t="s">
        <v>641</v>
      </c>
      <c r="B9" s="893" t="s">
        <v>642</v>
      </c>
      <c r="C9" s="894">
        <v>11610</v>
      </c>
      <c r="D9" s="894">
        <v>10267</v>
      </c>
      <c r="E9" s="894">
        <v>23100</v>
      </c>
      <c r="F9" s="894">
        <v>23100</v>
      </c>
      <c r="G9" s="895">
        <v>23562</v>
      </c>
      <c r="H9" s="895">
        <v>23834</v>
      </c>
      <c r="I9" s="895">
        <v>23834</v>
      </c>
    </row>
    <row r="10" spans="1:24" x14ac:dyDescent="0.25">
      <c r="A10" s="896" t="s">
        <v>643</v>
      </c>
      <c r="B10" s="897" t="s">
        <v>644</v>
      </c>
      <c r="C10" s="898">
        <v>8205</v>
      </c>
      <c r="D10" s="898">
        <v>7344</v>
      </c>
      <c r="E10" s="898">
        <v>16000</v>
      </c>
      <c r="F10" s="898">
        <v>16000</v>
      </c>
      <c r="G10" s="898">
        <v>16320</v>
      </c>
      <c r="H10" s="898">
        <v>16447</v>
      </c>
      <c r="I10" s="898">
        <v>16447</v>
      </c>
    </row>
    <row r="11" spans="1:24" x14ac:dyDescent="0.25">
      <c r="A11" s="896" t="s">
        <v>645</v>
      </c>
      <c r="B11" s="897" t="s">
        <v>646</v>
      </c>
      <c r="C11" s="898">
        <v>1509</v>
      </c>
      <c r="D11" s="898">
        <v>1425</v>
      </c>
      <c r="E11" s="898">
        <v>4850</v>
      </c>
      <c r="F11" s="898">
        <v>4850</v>
      </c>
      <c r="G11" s="898">
        <v>4947</v>
      </c>
      <c r="H11" s="898">
        <v>5046</v>
      </c>
      <c r="I11" s="898">
        <v>5046</v>
      </c>
    </row>
    <row r="12" spans="1:24" x14ac:dyDescent="0.25">
      <c r="A12" s="896" t="s">
        <v>647</v>
      </c>
      <c r="B12" s="897" t="s">
        <v>648</v>
      </c>
      <c r="C12" s="898">
        <v>1896</v>
      </c>
      <c r="D12" s="898">
        <v>1498</v>
      </c>
      <c r="E12" s="898">
        <v>2250</v>
      </c>
      <c r="F12" s="898">
        <v>2250</v>
      </c>
      <c r="G12" s="898">
        <v>2295</v>
      </c>
      <c r="H12" s="898">
        <v>2341</v>
      </c>
      <c r="I12" s="898">
        <v>2341</v>
      </c>
    </row>
    <row r="13" spans="1:24" x14ac:dyDescent="0.25">
      <c r="A13" s="896" t="s">
        <v>649</v>
      </c>
      <c r="B13" s="897" t="s">
        <v>650</v>
      </c>
      <c r="C13" s="898"/>
      <c r="D13" s="898"/>
      <c r="E13" s="898"/>
      <c r="F13" s="898"/>
      <c r="G13" s="898"/>
      <c r="H13" s="898"/>
      <c r="I13" s="898"/>
    </row>
    <row r="14" spans="1:24" x14ac:dyDescent="0.25">
      <c r="A14" s="892" t="s">
        <v>651</v>
      </c>
      <c r="B14" s="893" t="s">
        <v>652</v>
      </c>
      <c r="C14" s="894">
        <v>577</v>
      </c>
      <c r="D14" s="894">
        <v>103</v>
      </c>
      <c r="E14" s="894">
        <v>663</v>
      </c>
      <c r="F14" s="894">
        <v>663</v>
      </c>
      <c r="G14" s="895">
        <v>676</v>
      </c>
      <c r="H14" s="895">
        <v>689</v>
      </c>
      <c r="I14" s="895">
        <v>689</v>
      </c>
    </row>
    <row r="15" spans="1:24" x14ac:dyDescent="0.25">
      <c r="A15" s="892" t="s">
        <v>653</v>
      </c>
      <c r="B15" s="893" t="s">
        <v>654</v>
      </c>
      <c r="C15" s="894">
        <v>15780</v>
      </c>
      <c r="D15" s="894">
        <v>8443</v>
      </c>
      <c r="E15" s="894">
        <v>35000</v>
      </c>
      <c r="F15" s="894">
        <v>35000</v>
      </c>
      <c r="G15" s="895">
        <v>35700</v>
      </c>
      <c r="H15" s="895">
        <v>36414</v>
      </c>
      <c r="I15" s="895">
        <v>36414</v>
      </c>
    </row>
    <row r="16" spans="1:24" x14ac:dyDescent="0.25">
      <c r="A16" s="892" t="s">
        <v>655</v>
      </c>
      <c r="B16" s="893" t="s">
        <v>656</v>
      </c>
      <c r="C16" s="894">
        <v>1445</v>
      </c>
      <c r="D16" s="894">
        <v>1290</v>
      </c>
      <c r="E16" s="894">
        <v>2700</v>
      </c>
      <c r="F16" s="894">
        <v>2700</v>
      </c>
      <c r="G16" s="895">
        <v>2754</v>
      </c>
      <c r="H16" s="895">
        <v>2860</v>
      </c>
      <c r="I16" s="895">
        <v>2860</v>
      </c>
    </row>
    <row r="17" spans="1:9" x14ac:dyDescent="0.25">
      <c r="A17" s="892" t="s">
        <v>657</v>
      </c>
      <c r="B17" s="893" t="s">
        <v>658</v>
      </c>
      <c r="C17" s="894">
        <v>0</v>
      </c>
      <c r="D17" s="894">
        <v>0</v>
      </c>
      <c r="E17" s="894">
        <v>0</v>
      </c>
      <c r="F17" s="894">
        <v>0</v>
      </c>
      <c r="G17" s="895">
        <v>0</v>
      </c>
      <c r="H17" s="895">
        <v>0</v>
      </c>
      <c r="I17" s="895">
        <v>0</v>
      </c>
    </row>
    <row r="18" spans="1:9" x14ac:dyDescent="0.25">
      <c r="A18" s="892" t="s">
        <v>659</v>
      </c>
      <c r="B18" s="893" t="s">
        <v>660</v>
      </c>
      <c r="C18" s="894">
        <v>0</v>
      </c>
      <c r="D18" s="894">
        <v>0</v>
      </c>
      <c r="E18" s="894">
        <v>0</v>
      </c>
      <c r="F18" s="894">
        <v>0</v>
      </c>
      <c r="G18" s="895">
        <v>0</v>
      </c>
      <c r="H18" s="895">
        <v>0</v>
      </c>
      <c r="I18" s="895">
        <v>0</v>
      </c>
    </row>
    <row r="19" spans="1:9" x14ac:dyDescent="0.25">
      <c r="A19" s="892" t="s">
        <v>661</v>
      </c>
      <c r="B19" s="893" t="s">
        <v>662</v>
      </c>
      <c r="C19" s="894">
        <v>0</v>
      </c>
      <c r="D19" s="894">
        <v>0</v>
      </c>
      <c r="E19" s="894">
        <v>0</v>
      </c>
      <c r="F19" s="894">
        <v>0</v>
      </c>
      <c r="G19" s="895">
        <v>0</v>
      </c>
      <c r="H19" s="895">
        <v>0</v>
      </c>
      <c r="I19" s="895">
        <v>0</v>
      </c>
    </row>
    <row r="20" spans="1:9" x14ac:dyDescent="0.25">
      <c r="A20" s="892" t="s">
        <v>663</v>
      </c>
      <c r="B20" s="893" t="s">
        <v>664</v>
      </c>
      <c r="C20" s="894">
        <v>0</v>
      </c>
      <c r="D20" s="894">
        <v>0</v>
      </c>
      <c r="E20" s="894">
        <v>0</v>
      </c>
      <c r="F20" s="894">
        <v>0</v>
      </c>
      <c r="G20" s="895">
        <v>0</v>
      </c>
      <c r="H20" s="895">
        <v>0</v>
      </c>
      <c r="I20" s="895">
        <v>0</v>
      </c>
    </row>
    <row r="21" spans="1:9" ht="18.75" x14ac:dyDescent="0.3">
      <c r="A21" s="890" t="s">
        <v>665</v>
      </c>
      <c r="B21" s="890" t="s">
        <v>666</v>
      </c>
      <c r="C21" s="891">
        <v>20411</v>
      </c>
      <c r="D21" s="891">
        <v>15704</v>
      </c>
      <c r="E21" s="891">
        <v>40495</v>
      </c>
      <c r="F21" s="891">
        <v>40495</v>
      </c>
      <c r="G21" s="891">
        <v>41305</v>
      </c>
      <c r="H21" s="891">
        <v>42135</v>
      </c>
      <c r="I21" s="891">
        <v>42135</v>
      </c>
    </row>
    <row r="22" spans="1:9" x14ac:dyDescent="0.25">
      <c r="A22" s="892" t="s">
        <v>667</v>
      </c>
      <c r="B22" s="893" t="s">
        <v>668</v>
      </c>
      <c r="C22" s="894">
        <v>322</v>
      </c>
      <c r="D22" s="894">
        <v>8</v>
      </c>
      <c r="E22" s="894">
        <v>450</v>
      </c>
      <c r="F22" s="894">
        <v>450</v>
      </c>
      <c r="G22" s="895">
        <v>459</v>
      </c>
      <c r="H22" s="895">
        <v>477</v>
      </c>
      <c r="I22" s="895">
        <v>477</v>
      </c>
    </row>
    <row r="23" spans="1:9" x14ac:dyDescent="0.25">
      <c r="A23" s="892" t="s">
        <v>669</v>
      </c>
      <c r="B23" s="893" t="s">
        <v>670</v>
      </c>
      <c r="C23" s="894">
        <v>17486</v>
      </c>
      <c r="D23" s="894">
        <v>15690</v>
      </c>
      <c r="E23" s="894">
        <v>25000</v>
      </c>
      <c r="F23" s="894">
        <v>25000</v>
      </c>
      <c r="G23" s="895">
        <v>25500</v>
      </c>
      <c r="H23" s="895">
        <v>26010</v>
      </c>
      <c r="I23" s="895">
        <v>26010</v>
      </c>
    </row>
    <row r="24" spans="1:9" x14ac:dyDescent="0.25">
      <c r="A24" s="892" t="s">
        <v>671</v>
      </c>
      <c r="B24" s="893" t="s">
        <v>672</v>
      </c>
      <c r="C24" s="894">
        <v>2368</v>
      </c>
      <c r="D24" s="894">
        <v>6</v>
      </c>
      <c r="E24" s="894">
        <v>25</v>
      </c>
      <c r="F24" s="894">
        <v>25</v>
      </c>
      <c r="G24" s="895">
        <v>25</v>
      </c>
      <c r="H24" s="895">
        <v>21</v>
      </c>
      <c r="I24" s="895">
        <v>21</v>
      </c>
    </row>
    <row r="25" spans="1:9" x14ac:dyDescent="0.25">
      <c r="A25" s="892" t="s">
        <v>673</v>
      </c>
      <c r="B25" s="893" t="s">
        <v>674</v>
      </c>
      <c r="C25" s="894">
        <v>0</v>
      </c>
      <c r="D25" s="894">
        <v>0</v>
      </c>
      <c r="E25" s="894">
        <v>15000</v>
      </c>
      <c r="F25" s="894">
        <v>15000</v>
      </c>
      <c r="G25" s="895">
        <v>15300</v>
      </c>
      <c r="H25" s="895">
        <v>15606</v>
      </c>
      <c r="I25" s="895">
        <v>15606</v>
      </c>
    </row>
    <row r="26" spans="1:9" x14ac:dyDescent="0.25">
      <c r="A26" s="892" t="s">
        <v>675</v>
      </c>
      <c r="B26" s="893" t="s">
        <v>676</v>
      </c>
      <c r="C26" s="894">
        <v>235</v>
      </c>
      <c r="D26" s="894">
        <v>0</v>
      </c>
      <c r="E26" s="894">
        <v>20</v>
      </c>
      <c r="F26" s="894">
        <v>20</v>
      </c>
      <c r="G26" s="895">
        <v>21</v>
      </c>
      <c r="H26" s="895">
        <v>21</v>
      </c>
      <c r="I26" s="895">
        <v>21</v>
      </c>
    </row>
    <row r="27" spans="1:9" ht="18.75" x14ac:dyDescent="0.3">
      <c r="A27" s="890" t="s">
        <v>677</v>
      </c>
      <c r="B27" s="890" t="s">
        <v>678</v>
      </c>
      <c r="C27" s="891">
        <v>17326</v>
      </c>
      <c r="D27" s="891">
        <v>15541</v>
      </c>
      <c r="E27" s="891">
        <v>36406</v>
      </c>
      <c r="F27" s="891">
        <v>36406</v>
      </c>
      <c r="G27" s="891">
        <v>37951</v>
      </c>
      <c r="H27" s="891">
        <v>37575</v>
      </c>
      <c r="I27" s="891">
        <v>37575</v>
      </c>
    </row>
    <row r="28" spans="1:9" x14ac:dyDescent="0.25">
      <c r="A28" s="892" t="s">
        <v>679</v>
      </c>
      <c r="B28" s="893" t="s">
        <v>680</v>
      </c>
      <c r="C28" s="894">
        <v>14611</v>
      </c>
      <c r="D28" s="894">
        <v>12842</v>
      </c>
      <c r="E28" s="894">
        <v>24500</v>
      </c>
      <c r="F28" s="894">
        <v>24500</v>
      </c>
      <c r="G28" s="895">
        <v>24990</v>
      </c>
      <c r="H28" s="895">
        <v>25490</v>
      </c>
      <c r="I28" s="895">
        <v>25490</v>
      </c>
    </row>
    <row r="29" spans="1:9" x14ac:dyDescent="0.25">
      <c r="A29" s="896" t="s">
        <v>681</v>
      </c>
      <c r="B29" s="897" t="s">
        <v>682</v>
      </c>
      <c r="C29" s="898">
        <v>14611</v>
      </c>
      <c r="D29" s="898">
        <v>12842</v>
      </c>
      <c r="E29" s="898">
        <v>24500</v>
      </c>
      <c r="F29" s="898">
        <v>24500</v>
      </c>
      <c r="G29" s="898">
        <v>24990</v>
      </c>
      <c r="H29" s="898">
        <v>25490</v>
      </c>
      <c r="I29" s="898">
        <v>25490</v>
      </c>
    </row>
    <row r="30" spans="1:9" x14ac:dyDescent="0.25">
      <c r="A30" s="896" t="s">
        <v>683</v>
      </c>
      <c r="B30" s="897" t="s">
        <v>684</v>
      </c>
      <c r="C30" s="898"/>
      <c r="D30" s="898"/>
      <c r="E30" s="898"/>
      <c r="F30" s="898"/>
      <c r="G30" s="898"/>
      <c r="H30" s="898"/>
      <c r="I30" s="898"/>
    </row>
    <row r="31" spans="1:9" x14ac:dyDescent="0.25">
      <c r="A31" s="896" t="s">
        <v>685</v>
      </c>
      <c r="B31" s="897" t="s">
        <v>686</v>
      </c>
      <c r="C31" s="898"/>
      <c r="D31" s="898"/>
      <c r="E31" s="898"/>
      <c r="F31" s="898"/>
      <c r="G31" s="898"/>
      <c r="H31" s="898"/>
      <c r="I31" s="898"/>
    </row>
    <row r="32" spans="1:9" x14ac:dyDescent="0.25">
      <c r="A32" s="892" t="s">
        <v>687</v>
      </c>
      <c r="B32" s="893" t="s">
        <v>688</v>
      </c>
      <c r="C32" s="894">
        <v>0</v>
      </c>
      <c r="D32" s="894">
        <v>0</v>
      </c>
      <c r="E32" s="894">
        <v>0</v>
      </c>
      <c r="F32" s="894">
        <v>0</v>
      </c>
      <c r="G32" s="895">
        <v>0</v>
      </c>
      <c r="H32" s="895">
        <v>0</v>
      </c>
      <c r="I32" s="895">
        <v>0</v>
      </c>
    </row>
    <row r="33" spans="1:9" x14ac:dyDescent="0.25">
      <c r="A33" s="892" t="s">
        <v>689</v>
      </c>
      <c r="B33" s="893" t="s">
        <v>690</v>
      </c>
      <c r="C33" s="894">
        <v>696</v>
      </c>
      <c r="D33" s="894">
        <v>593</v>
      </c>
      <c r="E33" s="894">
        <v>1600</v>
      </c>
      <c r="F33" s="894">
        <v>1600</v>
      </c>
      <c r="G33" s="895">
        <v>1632</v>
      </c>
      <c r="H33" s="895">
        <v>832</v>
      </c>
      <c r="I33" s="895">
        <v>832</v>
      </c>
    </row>
    <row r="34" spans="1:9" x14ac:dyDescent="0.25">
      <c r="A34" s="896" t="s">
        <v>691</v>
      </c>
      <c r="B34" s="897" t="s">
        <v>692</v>
      </c>
      <c r="C34" s="898">
        <v>696</v>
      </c>
      <c r="D34" s="898">
        <v>593</v>
      </c>
      <c r="E34" s="898">
        <v>1600</v>
      </c>
      <c r="F34" s="898">
        <v>1600</v>
      </c>
      <c r="G34" s="898">
        <v>1632</v>
      </c>
      <c r="H34" s="898">
        <v>832</v>
      </c>
      <c r="I34" s="898">
        <v>832</v>
      </c>
    </row>
    <row r="35" spans="1:9" x14ac:dyDescent="0.25">
      <c r="A35" s="896" t="s">
        <v>693</v>
      </c>
      <c r="B35" s="897" t="s">
        <v>694</v>
      </c>
      <c r="C35" s="898"/>
      <c r="D35" s="898"/>
      <c r="E35" s="898"/>
      <c r="F35" s="898"/>
      <c r="G35" s="898"/>
      <c r="H35" s="898"/>
      <c r="I35" s="898"/>
    </row>
    <row r="36" spans="1:9" x14ac:dyDescent="0.25">
      <c r="A36" s="896" t="s">
        <v>695</v>
      </c>
      <c r="B36" s="897" t="s">
        <v>696</v>
      </c>
      <c r="C36" s="898"/>
      <c r="D36" s="898"/>
      <c r="E36" s="898"/>
      <c r="F36" s="898"/>
      <c r="G36" s="898"/>
      <c r="H36" s="898"/>
      <c r="I36" s="898"/>
    </row>
    <row r="37" spans="1:9" x14ac:dyDescent="0.25">
      <c r="A37" s="892" t="s">
        <v>697</v>
      </c>
      <c r="B37" s="893" t="s">
        <v>698</v>
      </c>
      <c r="C37" s="894">
        <v>477</v>
      </c>
      <c r="D37" s="894">
        <v>381</v>
      </c>
      <c r="E37" s="894">
        <v>800</v>
      </c>
      <c r="F37" s="894">
        <v>800</v>
      </c>
      <c r="G37" s="895">
        <v>1632</v>
      </c>
      <c r="H37" s="895">
        <v>832</v>
      </c>
      <c r="I37" s="895">
        <v>832</v>
      </c>
    </row>
    <row r="38" spans="1:9" x14ac:dyDescent="0.25">
      <c r="A38" s="896" t="s">
        <v>699</v>
      </c>
      <c r="B38" s="897" t="s">
        <v>700</v>
      </c>
      <c r="C38" s="898">
        <v>477</v>
      </c>
      <c r="D38" s="898">
        <v>381</v>
      </c>
      <c r="E38" s="898">
        <v>800</v>
      </c>
      <c r="F38" s="898">
        <v>800</v>
      </c>
      <c r="G38" s="898">
        <v>1632</v>
      </c>
      <c r="H38" s="898">
        <v>832</v>
      </c>
      <c r="I38" s="898">
        <v>832</v>
      </c>
    </row>
    <row r="39" spans="1:9" x14ac:dyDescent="0.25">
      <c r="A39" s="896" t="s">
        <v>701</v>
      </c>
      <c r="B39" s="897" t="s">
        <v>702</v>
      </c>
      <c r="C39" s="898"/>
      <c r="D39" s="898"/>
      <c r="E39" s="898"/>
      <c r="F39" s="898"/>
      <c r="G39" s="898"/>
      <c r="H39" s="898"/>
      <c r="I39" s="898"/>
    </row>
    <row r="40" spans="1:9" x14ac:dyDescent="0.25">
      <c r="A40" s="896" t="s">
        <v>703</v>
      </c>
      <c r="B40" s="897" t="s">
        <v>704</v>
      </c>
      <c r="C40" s="898"/>
      <c r="D40" s="898"/>
      <c r="E40" s="898"/>
      <c r="F40" s="898"/>
      <c r="G40" s="898"/>
      <c r="H40" s="898"/>
      <c r="I40" s="898"/>
    </row>
    <row r="41" spans="1:9" x14ac:dyDescent="0.25">
      <c r="A41" s="892" t="s">
        <v>705</v>
      </c>
      <c r="B41" s="893" t="s">
        <v>706</v>
      </c>
      <c r="C41" s="894">
        <v>1542</v>
      </c>
      <c r="D41" s="894">
        <v>1725</v>
      </c>
      <c r="E41" s="894">
        <v>9506</v>
      </c>
      <c r="F41" s="894">
        <v>9506</v>
      </c>
      <c r="G41" s="895">
        <v>9697</v>
      </c>
      <c r="H41" s="895">
        <v>10421</v>
      </c>
      <c r="I41" s="895">
        <v>10421</v>
      </c>
    </row>
    <row r="42" spans="1:9" x14ac:dyDescent="0.25">
      <c r="A42" s="896" t="s">
        <v>707</v>
      </c>
      <c r="B42" s="897" t="s">
        <v>706</v>
      </c>
      <c r="C42" s="898">
        <v>296</v>
      </c>
      <c r="D42" s="898">
        <v>274</v>
      </c>
      <c r="E42" s="898">
        <v>1040</v>
      </c>
      <c r="F42" s="898">
        <v>1040</v>
      </c>
      <c r="G42" s="898">
        <v>1061</v>
      </c>
      <c r="H42" s="898">
        <v>1915</v>
      </c>
      <c r="I42" s="898">
        <v>1915</v>
      </c>
    </row>
    <row r="43" spans="1:9" x14ac:dyDescent="0.25">
      <c r="A43" s="896" t="s">
        <v>708</v>
      </c>
      <c r="B43" s="897" t="s">
        <v>709</v>
      </c>
      <c r="C43" s="898">
        <v>155</v>
      </c>
      <c r="D43" s="898">
        <v>254</v>
      </c>
      <c r="E43" s="898">
        <v>1060</v>
      </c>
      <c r="F43" s="898">
        <v>1060</v>
      </c>
      <c r="G43" s="898">
        <v>1082</v>
      </c>
      <c r="H43" s="898">
        <v>1104</v>
      </c>
      <c r="I43" s="898">
        <v>1104</v>
      </c>
    </row>
    <row r="44" spans="1:9" x14ac:dyDescent="0.25">
      <c r="A44" s="896" t="s">
        <v>710</v>
      </c>
      <c r="B44" s="897" t="s">
        <v>711</v>
      </c>
      <c r="C44" s="898">
        <v>0</v>
      </c>
      <c r="D44" s="898"/>
      <c r="E44" s="898">
        <v>1162</v>
      </c>
      <c r="F44" s="898">
        <v>1162</v>
      </c>
      <c r="G44" s="898">
        <v>1185</v>
      </c>
      <c r="H44" s="898">
        <v>1209</v>
      </c>
      <c r="I44" s="898">
        <v>1209</v>
      </c>
    </row>
    <row r="45" spans="1:9" x14ac:dyDescent="0.25">
      <c r="A45" s="896" t="s">
        <v>712</v>
      </c>
      <c r="B45" s="897" t="s">
        <v>713</v>
      </c>
      <c r="C45" s="898">
        <v>0</v>
      </c>
      <c r="D45" s="898"/>
      <c r="E45" s="898">
        <v>31</v>
      </c>
      <c r="F45" s="898">
        <v>31</v>
      </c>
      <c r="G45" s="898">
        <v>32</v>
      </c>
      <c r="H45" s="898">
        <v>32</v>
      </c>
      <c r="I45" s="898">
        <v>32</v>
      </c>
    </row>
    <row r="46" spans="1:9" x14ac:dyDescent="0.25">
      <c r="A46" s="896" t="s">
        <v>714</v>
      </c>
      <c r="B46" s="897" t="s">
        <v>715</v>
      </c>
      <c r="C46" s="898">
        <v>232</v>
      </c>
      <c r="D46" s="898">
        <v>60</v>
      </c>
      <c r="E46" s="898">
        <v>600</v>
      </c>
      <c r="F46" s="898">
        <v>600</v>
      </c>
      <c r="G46" s="898">
        <v>612</v>
      </c>
      <c r="H46" s="898">
        <v>468</v>
      </c>
      <c r="I46" s="898">
        <v>468</v>
      </c>
    </row>
    <row r="47" spans="1:9" x14ac:dyDescent="0.25">
      <c r="A47" s="896" t="s">
        <v>716</v>
      </c>
      <c r="B47" s="897" t="s">
        <v>717</v>
      </c>
      <c r="C47" s="898">
        <v>72</v>
      </c>
      <c r="D47" s="898">
        <v>103</v>
      </c>
      <c r="E47" s="898">
        <v>400</v>
      </c>
      <c r="F47" s="898">
        <v>400</v>
      </c>
      <c r="G47" s="898">
        <v>408</v>
      </c>
      <c r="H47" s="898">
        <v>423</v>
      </c>
      <c r="I47" s="898">
        <v>423</v>
      </c>
    </row>
    <row r="48" spans="1:9" x14ac:dyDescent="0.25">
      <c r="A48" s="896" t="s">
        <v>718</v>
      </c>
      <c r="B48" s="897" t="s">
        <v>719</v>
      </c>
      <c r="C48" s="898">
        <v>600</v>
      </c>
      <c r="D48" s="898">
        <v>1000</v>
      </c>
      <c r="E48" s="898">
        <v>4000</v>
      </c>
      <c r="F48" s="898">
        <v>4000</v>
      </c>
      <c r="G48" s="898">
        <v>4080</v>
      </c>
      <c r="H48" s="898">
        <v>4162</v>
      </c>
      <c r="I48" s="898">
        <v>4162</v>
      </c>
    </row>
    <row r="49" spans="1:9" x14ac:dyDescent="0.25">
      <c r="A49" s="896" t="s">
        <v>720</v>
      </c>
      <c r="B49" s="897" t="s">
        <v>721</v>
      </c>
      <c r="C49" s="898"/>
      <c r="D49" s="898"/>
      <c r="E49" s="898"/>
      <c r="F49" s="898"/>
      <c r="G49" s="898"/>
      <c r="H49" s="898"/>
      <c r="I49" s="898"/>
    </row>
    <row r="50" spans="1:9" x14ac:dyDescent="0.25">
      <c r="A50" s="896" t="s">
        <v>722</v>
      </c>
      <c r="B50" s="897" t="s">
        <v>723</v>
      </c>
      <c r="C50" s="898">
        <v>140</v>
      </c>
      <c r="D50" s="898"/>
      <c r="E50" s="898">
        <v>400</v>
      </c>
      <c r="F50" s="898">
        <v>400</v>
      </c>
      <c r="G50" s="898">
        <v>408</v>
      </c>
      <c r="H50" s="898">
        <v>260</v>
      </c>
      <c r="I50" s="898">
        <v>260</v>
      </c>
    </row>
    <row r="51" spans="1:9" x14ac:dyDescent="0.25">
      <c r="A51" s="896" t="s">
        <v>724</v>
      </c>
      <c r="B51" s="897" t="s">
        <v>725</v>
      </c>
      <c r="C51" s="898">
        <v>29</v>
      </c>
      <c r="D51" s="898">
        <v>16</v>
      </c>
      <c r="E51" s="898">
        <v>130</v>
      </c>
      <c r="F51" s="898">
        <v>130</v>
      </c>
      <c r="G51" s="898">
        <v>133</v>
      </c>
      <c r="H51" s="898">
        <v>138</v>
      </c>
      <c r="I51" s="898">
        <v>138</v>
      </c>
    </row>
    <row r="52" spans="1:9" x14ac:dyDescent="0.25">
      <c r="A52" s="896" t="s">
        <v>726</v>
      </c>
      <c r="B52" s="897" t="s">
        <v>727</v>
      </c>
      <c r="C52" s="898"/>
      <c r="D52" s="898"/>
      <c r="E52" s="898"/>
      <c r="F52" s="898"/>
      <c r="G52" s="898"/>
      <c r="H52" s="898"/>
      <c r="I52" s="898"/>
    </row>
    <row r="53" spans="1:9" x14ac:dyDescent="0.25">
      <c r="A53" s="896" t="s">
        <v>728</v>
      </c>
      <c r="B53" s="897" t="s">
        <v>729</v>
      </c>
      <c r="C53" s="898">
        <v>18</v>
      </c>
      <c r="D53" s="898">
        <v>18</v>
      </c>
      <c r="E53" s="898">
        <v>133</v>
      </c>
      <c r="F53" s="898">
        <v>133</v>
      </c>
      <c r="G53" s="898">
        <v>135</v>
      </c>
      <c r="H53" s="898">
        <v>138</v>
      </c>
      <c r="I53" s="898">
        <v>138</v>
      </c>
    </row>
    <row r="54" spans="1:9" x14ac:dyDescent="0.25">
      <c r="A54" s="896" t="s">
        <v>730</v>
      </c>
      <c r="B54" s="897" t="s">
        <v>731</v>
      </c>
      <c r="C54" s="898"/>
      <c r="D54" s="898"/>
      <c r="E54" s="898">
        <v>550</v>
      </c>
      <c r="F54" s="898">
        <v>550</v>
      </c>
      <c r="G54" s="898">
        <v>561</v>
      </c>
      <c r="H54" s="898">
        <v>572</v>
      </c>
      <c r="I54" s="898">
        <v>572</v>
      </c>
    </row>
    <row r="55" spans="1:9" x14ac:dyDescent="0.25">
      <c r="A55" s="892" t="s">
        <v>732</v>
      </c>
      <c r="B55" s="893" t="s">
        <v>733</v>
      </c>
      <c r="C55" s="894">
        <v>0</v>
      </c>
      <c r="D55" s="894">
        <v>0</v>
      </c>
      <c r="E55" s="894">
        <v>0</v>
      </c>
      <c r="F55" s="894">
        <v>0</v>
      </c>
      <c r="G55" s="895">
        <v>0</v>
      </c>
      <c r="H55" s="895">
        <v>0</v>
      </c>
      <c r="I55" s="895">
        <v>0</v>
      </c>
    </row>
    <row r="56" spans="1:9" x14ac:dyDescent="0.25">
      <c r="A56" s="896" t="s">
        <v>734</v>
      </c>
      <c r="B56" s="897" t="s">
        <v>735</v>
      </c>
      <c r="C56" s="898"/>
      <c r="D56" s="898"/>
      <c r="E56" s="898"/>
      <c r="F56" s="898"/>
      <c r="G56" s="898"/>
      <c r="H56" s="898"/>
      <c r="I56" s="898"/>
    </row>
    <row r="57" spans="1:9" x14ac:dyDescent="0.25">
      <c r="A57" s="896" t="s">
        <v>736</v>
      </c>
      <c r="B57" s="897" t="s">
        <v>737</v>
      </c>
      <c r="C57" s="898"/>
      <c r="D57" s="898"/>
      <c r="E57" s="898"/>
      <c r="F57" s="898"/>
      <c r="G57" s="898"/>
      <c r="H57" s="898"/>
      <c r="I57" s="898"/>
    </row>
    <row r="58" spans="1:9" x14ac:dyDescent="0.25">
      <c r="A58" s="896" t="s">
        <v>738</v>
      </c>
      <c r="B58" s="897" t="s">
        <v>739</v>
      </c>
      <c r="C58" s="898"/>
      <c r="D58" s="898"/>
      <c r="E58" s="898"/>
      <c r="F58" s="898"/>
      <c r="G58" s="898"/>
      <c r="H58" s="898"/>
      <c r="I58" s="898"/>
    </row>
    <row r="59" spans="1:9" x14ac:dyDescent="0.25">
      <c r="A59" s="896" t="s">
        <v>740</v>
      </c>
      <c r="B59" s="897" t="s">
        <v>741</v>
      </c>
      <c r="C59" s="898"/>
      <c r="D59" s="898"/>
      <c r="E59" s="898"/>
      <c r="F59" s="898"/>
      <c r="G59" s="898"/>
      <c r="H59" s="898"/>
      <c r="I59" s="898"/>
    </row>
    <row r="60" spans="1:9" x14ac:dyDescent="0.25">
      <c r="A60" s="896" t="s">
        <v>742</v>
      </c>
      <c r="B60" s="897" t="s">
        <v>743</v>
      </c>
      <c r="C60" s="898"/>
      <c r="D60" s="898"/>
      <c r="E60" s="898"/>
      <c r="F60" s="898"/>
      <c r="G60" s="898"/>
      <c r="H60" s="898"/>
      <c r="I60" s="898"/>
    </row>
    <row r="61" spans="1:9" x14ac:dyDescent="0.25">
      <c r="A61" s="896" t="s">
        <v>744</v>
      </c>
      <c r="B61" s="897" t="s">
        <v>745</v>
      </c>
      <c r="C61" s="898"/>
      <c r="D61" s="898"/>
      <c r="E61" s="898"/>
      <c r="F61" s="898"/>
      <c r="G61" s="898"/>
      <c r="H61" s="898"/>
      <c r="I61" s="898"/>
    </row>
    <row r="62" spans="1:9" x14ac:dyDescent="0.25">
      <c r="A62" s="896" t="s">
        <v>746</v>
      </c>
      <c r="B62" s="897" t="s">
        <v>747</v>
      </c>
      <c r="C62" s="898"/>
      <c r="D62" s="898"/>
      <c r="E62" s="898"/>
      <c r="F62" s="898"/>
      <c r="G62" s="898"/>
      <c r="H62" s="898"/>
      <c r="I62" s="898"/>
    </row>
    <row r="63" spans="1:9" x14ac:dyDescent="0.25">
      <c r="A63" s="896" t="s">
        <v>748</v>
      </c>
      <c r="B63" s="897" t="s">
        <v>749</v>
      </c>
      <c r="C63" s="898"/>
      <c r="D63" s="898"/>
      <c r="E63" s="898"/>
      <c r="F63" s="898"/>
      <c r="G63" s="898"/>
      <c r="H63" s="898"/>
      <c r="I63" s="898"/>
    </row>
    <row r="64" spans="1:9" x14ac:dyDescent="0.25">
      <c r="A64" s="896" t="s">
        <v>750</v>
      </c>
      <c r="B64" s="897" t="s">
        <v>751</v>
      </c>
      <c r="C64" s="898"/>
      <c r="D64" s="898"/>
      <c r="E64" s="898"/>
      <c r="F64" s="898"/>
      <c r="G64" s="898"/>
      <c r="H64" s="898"/>
      <c r="I64" s="898"/>
    </row>
    <row r="65" spans="1:9" x14ac:dyDescent="0.25">
      <c r="A65" s="892" t="s">
        <v>752</v>
      </c>
      <c r="B65" s="893" t="s">
        <v>753</v>
      </c>
      <c r="C65" s="894">
        <v>0</v>
      </c>
      <c r="D65" s="894">
        <v>0</v>
      </c>
      <c r="E65" s="894">
        <v>0</v>
      </c>
      <c r="F65" s="894">
        <v>0</v>
      </c>
      <c r="G65" s="895">
        <v>0</v>
      </c>
      <c r="H65" s="895">
        <v>0</v>
      </c>
      <c r="I65" s="895">
        <v>0</v>
      </c>
    </row>
    <row r="66" spans="1:9" x14ac:dyDescent="0.25">
      <c r="A66" s="892" t="s">
        <v>754</v>
      </c>
      <c r="B66" s="893" t="s">
        <v>755</v>
      </c>
      <c r="C66" s="894">
        <v>0</v>
      </c>
      <c r="D66" s="894">
        <v>0</v>
      </c>
      <c r="E66" s="894">
        <v>0</v>
      </c>
      <c r="F66" s="894">
        <v>0</v>
      </c>
      <c r="G66" s="895">
        <v>0</v>
      </c>
      <c r="H66" s="895">
        <v>0</v>
      </c>
      <c r="I66" s="895">
        <v>0</v>
      </c>
    </row>
    <row r="67" spans="1:9" x14ac:dyDescent="0.25">
      <c r="A67" s="892" t="s">
        <v>756</v>
      </c>
      <c r="B67" s="893" t="s">
        <v>757</v>
      </c>
      <c r="C67" s="894">
        <v>0</v>
      </c>
      <c r="D67" s="894">
        <v>0</v>
      </c>
      <c r="E67" s="894">
        <v>0</v>
      </c>
      <c r="F67" s="894">
        <v>0</v>
      </c>
      <c r="G67" s="895">
        <v>0</v>
      </c>
      <c r="H67" s="895">
        <v>0</v>
      </c>
      <c r="I67" s="895">
        <v>0</v>
      </c>
    </row>
    <row r="68" spans="1:9" x14ac:dyDescent="0.25">
      <c r="A68" s="892" t="s">
        <v>758</v>
      </c>
      <c r="B68" s="893" t="s">
        <v>759</v>
      </c>
      <c r="C68" s="894">
        <v>0</v>
      </c>
      <c r="D68" s="894">
        <v>0</v>
      </c>
      <c r="E68" s="894">
        <v>0</v>
      </c>
      <c r="F68" s="894">
        <v>0</v>
      </c>
      <c r="G68" s="895">
        <v>0</v>
      </c>
      <c r="H68" s="895">
        <v>0</v>
      </c>
      <c r="I68" s="895">
        <v>0</v>
      </c>
    </row>
    <row r="69" spans="1:9" ht="18.75" x14ac:dyDescent="0.3">
      <c r="A69" s="890" t="s">
        <v>760</v>
      </c>
      <c r="B69" s="890" t="s">
        <v>761</v>
      </c>
      <c r="C69" s="891">
        <v>21400</v>
      </c>
      <c r="D69" s="891">
        <v>26242</v>
      </c>
      <c r="E69" s="891">
        <v>9832</v>
      </c>
      <c r="F69" s="891">
        <v>9832</v>
      </c>
      <c r="G69" s="891">
        <v>9212</v>
      </c>
      <c r="H69" s="891">
        <v>9963</v>
      </c>
      <c r="I69" s="891">
        <v>9963</v>
      </c>
    </row>
    <row r="70" spans="1:9" x14ac:dyDescent="0.25">
      <c r="A70" s="892" t="s">
        <v>762</v>
      </c>
      <c r="B70" s="893" t="s">
        <v>763</v>
      </c>
      <c r="C70" s="894">
        <v>838</v>
      </c>
      <c r="D70" s="894">
        <v>2981</v>
      </c>
      <c r="E70" s="894">
        <v>6513</v>
      </c>
      <c r="F70" s="894">
        <v>6513</v>
      </c>
      <c r="G70" s="895">
        <v>5827</v>
      </c>
      <c r="H70" s="895">
        <v>6774</v>
      </c>
      <c r="I70" s="895">
        <v>6774</v>
      </c>
    </row>
    <row r="71" spans="1:9" x14ac:dyDescent="0.25">
      <c r="A71" s="892" t="s">
        <v>764</v>
      </c>
      <c r="B71" s="893" t="s">
        <v>765</v>
      </c>
      <c r="C71" s="894">
        <v>0</v>
      </c>
      <c r="D71" s="894">
        <v>0</v>
      </c>
      <c r="E71" s="894">
        <v>0</v>
      </c>
      <c r="F71" s="894">
        <v>0</v>
      </c>
      <c r="G71" s="895">
        <v>0</v>
      </c>
      <c r="H71" s="895">
        <v>0</v>
      </c>
      <c r="I71" s="895">
        <v>0</v>
      </c>
    </row>
    <row r="72" spans="1:9" x14ac:dyDescent="0.25">
      <c r="A72" s="892" t="s">
        <v>766</v>
      </c>
      <c r="B72" s="893" t="s">
        <v>767</v>
      </c>
      <c r="C72" s="894">
        <v>0</v>
      </c>
      <c r="D72" s="894">
        <v>0</v>
      </c>
      <c r="E72" s="894">
        <v>0</v>
      </c>
      <c r="F72" s="894">
        <v>0</v>
      </c>
      <c r="G72" s="895">
        <v>0</v>
      </c>
      <c r="H72" s="895">
        <v>0</v>
      </c>
      <c r="I72" s="895">
        <v>0</v>
      </c>
    </row>
    <row r="73" spans="1:9" x14ac:dyDescent="0.25">
      <c r="A73" s="892" t="s">
        <v>768</v>
      </c>
      <c r="B73" s="893" t="s">
        <v>769</v>
      </c>
      <c r="C73" s="894">
        <v>0</v>
      </c>
      <c r="D73" s="894">
        <v>0</v>
      </c>
      <c r="E73" s="894">
        <v>0</v>
      </c>
      <c r="F73" s="894">
        <v>0</v>
      </c>
      <c r="G73" s="895">
        <v>0</v>
      </c>
      <c r="H73" s="895">
        <v>0</v>
      </c>
      <c r="I73" s="895">
        <v>0</v>
      </c>
    </row>
    <row r="74" spans="1:9" x14ac:dyDescent="0.25">
      <c r="A74" s="892" t="s">
        <v>770</v>
      </c>
      <c r="B74" s="893" t="s">
        <v>771</v>
      </c>
      <c r="C74" s="894">
        <v>0</v>
      </c>
      <c r="D74" s="894">
        <v>0</v>
      </c>
      <c r="E74" s="894">
        <v>0</v>
      </c>
      <c r="F74" s="894">
        <v>0</v>
      </c>
      <c r="G74" s="895">
        <v>0</v>
      </c>
      <c r="H74" s="895">
        <v>0</v>
      </c>
      <c r="I74" s="895">
        <v>0</v>
      </c>
    </row>
    <row r="75" spans="1:9" x14ac:dyDescent="0.25">
      <c r="A75" s="892" t="s">
        <v>772</v>
      </c>
      <c r="B75" s="893" t="s">
        <v>773</v>
      </c>
      <c r="C75" s="894">
        <v>0</v>
      </c>
      <c r="D75" s="894">
        <v>0</v>
      </c>
      <c r="E75" s="894">
        <v>1319</v>
      </c>
      <c r="F75" s="894">
        <v>1319</v>
      </c>
      <c r="G75" s="895">
        <v>1345</v>
      </c>
      <c r="H75" s="895">
        <v>1576</v>
      </c>
      <c r="I75" s="895">
        <v>1576</v>
      </c>
    </row>
    <row r="76" spans="1:9" x14ac:dyDescent="0.25">
      <c r="A76" s="892" t="s">
        <v>774</v>
      </c>
      <c r="B76" s="893" t="s">
        <v>775</v>
      </c>
      <c r="C76" s="894">
        <v>234</v>
      </c>
      <c r="D76" s="894">
        <v>606</v>
      </c>
      <c r="E76" s="894">
        <v>2000</v>
      </c>
      <c r="F76" s="894">
        <v>2000</v>
      </c>
      <c r="G76" s="895">
        <v>2040</v>
      </c>
      <c r="H76" s="895">
        <v>1613</v>
      </c>
      <c r="I76" s="895">
        <v>1613</v>
      </c>
    </row>
    <row r="77" spans="1:9" x14ac:dyDescent="0.25">
      <c r="A77" s="892" t="s">
        <v>776</v>
      </c>
      <c r="B77" s="893" t="s">
        <v>777</v>
      </c>
      <c r="C77" s="894">
        <v>404</v>
      </c>
      <c r="D77" s="894">
        <v>0</v>
      </c>
      <c r="E77" s="894">
        <v>0</v>
      </c>
      <c r="F77" s="894">
        <v>0</v>
      </c>
      <c r="G77" s="895">
        <v>0</v>
      </c>
      <c r="H77" s="895">
        <v>0</v>
      </c>
      <c r="I77" s="895">
        <v>0</v>
      </c>
    </row>
    <row r="78" spans="1:9" x14ac:dyDescent="0.25">
      <c r="A78" s="892" t="s">
        <v>778</v>
      </c>
      <c r="B78" s="893" t="s">
        <v>779</v>
      </c>
      <c r="C78" s="894">
        <v>0</v>
      </c>
      <c r="D78" s="894">
        <v>0</v>
      </c>
      <c r="E78" s="894">
        <v>0</v>
      </c>
      <c r="F78" s="894">
        <v>0</v>
      </c>
      <c r="G78" s="895">
        <v>0</v>
      </c>
      <c r="H78" s="895">
        <v>0</v>
      </c>
      <c r="I78" s="895">
        <v>0</v>
      </c>
    </row>
    <row r="79" spans="1:9" x14ac:dyDescent="0.25">
      <c r="A79" s="892" t="s">
        <v>780</v>
      </c>
      <c r="B79" s="893" t="s">
        <v>781</v>
      </c>
      <c r="C79" s="894">
        <v>0</v>
      </c>
      <c r="D79" s="894">
        <v>0</v>
      </c>
      <c r="E79" s="894">
        <v>0</v>
      </c>
      <c r="F79" s="894">
        <v>0</v>
      </c>
      <c r="G79" s="895">
        <v>0</v>
      </c>
      <c r="H79" s="895">
        <v>0</v>
      </c>
      <c r="I79" s="895">
        <v>0</v>
      </c>
    </row>
    <row r="80" spans="1:9" x14ac:dyDescent="0.25">
      <c r="A80" s="892" t="s">
        <v>782</v>
      </c>
      <c r="B80" s="893" t="s">
        <v>783</v>
      </c>
      <c r="C80" s="894">
        <v>0</v>
      </c>
      <c r="D80" s="894">
        <v>0</v>
      </c>
      <c r="E80" s="894">
        <v>0</v>
      </c>
      <c r="F80" s="894">
        <v>0</v>
      </c>
      <c r="G80" s="895">
        <v>0</v>
      </c>
      <c r="H80" s="895">
        <v>0</v>
      </c>
      <c r="I80" s="895">
        <v>0</v>
      </c>
    </row>
    <row r="81" spans="1:9" x14ac:dyDescent="0.25">
      <c r="A81" s="892" t="s">
        <v>784</v>
      </c>
      <c r="B81" s="893" t="s">
        <v>785</v>
      </c>
      <c r="C81" s="894">
        <v>0</v>
      </c>
      <c r="D81" s="894">
        <v>0</v>
      </c>
      <c r="E81" s="894">
        <v>0</v>
      </c>
      <c r="F81" s="894">
        <v>0</v>
      </c>
      <c r="G81" s="895">
        <v>0</v>
      </c>
      <c r="H81" s="895">
        <v>0</v>
      </c>
      <c r="I81" s="895">
        <v>0</v>
      </c>
    </row>
    <row r="82" spans="1:9" x14ac:dyDescent="0.25">
      <c r="A82" s="892" t="s">
        <v>786</v>
      </c>
      <c r="B82" s="893" t="s">
        <v>787</v>
      </c>
      <c r="C82" s="894">
        <v>0</v>
      </c>
      <c r="D82" s="894">
        <v>0</v>
      </c>
      <c r="E82" s="894">
        <v>0</v>
      </c>
      <c r="F82" s="894">
        <v>0</v>
      </c>
      <c r="G82" s="895">
        <v>0</v>
      </c>
      <c r="H82" s="895">
        <v>0</v>
      </c>
      <c r="I82" s="895">
        <v>0</v>
      </c>
    </row>
    <row r="83" spans="1:9" x14ac:dyDescent="0.25">
      <c r="A83" s="892" t="s">
        <v>788</v>
      </c>
      <c r="B83" s="893" t="s">
        <v>789</v>
      </c>
      <c r="C83" s="894">
        <v>19924</v>
      </c>
      <c r="D83" s="894">
        <v>22655</v>
      </c>
      <c r="E83" s="894">
        <v>0</v>
      </c>
      <c r="F83" s="894">
        <v>0</v>
      </c>
      <c r="G83" s="895">
        <v>0</v>
      </c>
      <c r="H83" s="895">
        <v>0</v>
      </c>
      <c r="I83" s="895">
        <v>0</v>
      </c>
    </row>
    <row r="84" spans="1:9" ht="18.75" x14ac:dyDescent="0.25">
      <c r="A84" s="904" t="s">
        <v>790</v>
      </c>
      <c r="B84" s="904" t="s">
        <v>791</v>
      </c>
      <c r="C84" s="889">
        <v>702185</v>
      </c>
      <c r="D84" s="889">
        <v>759762</v>
      </c>
      <c r="E84" s="889">
        <f>E85+E86+E89</f>
        <v>800200</v>
      </c>
      <c r="F84" s="889">
        <f>F85+F86+F89</f>
        <v>800200</v>
      </c>
      <c r="G84" s="889">
        <v>824143</v>
      </c>
      <c r="H84" s="889">
        <v>855496</v>
      </c>
      <c r="I84" s="889">
        <v>882996</v>
      </c>
    </row>
    <row r="85" spans="1:9" ht="18.75" x14ac:dyDescent="0.3">
      <c r="A85" s="890" t="s">
        <v>792</v>
      </c>
      <c r="B85" s="890" t="s">
        <v>793</v>
      </c>
      <c r="C85" s="891">
        <v>296776</v>
      </c>
      <c r="D85" s="891">
        <v>299800</v>
      </c>
      <c r="E85" s="891">
        <v>350042</v>
      </c>
      <c r="F85" s="891">
        <v>350042</v>
      </c>
      <c r="G85" s="891">
        <v>372493</v>
      </c>
      <c r="H85" s="891">
        <v>397977</v>
      </c>
      <c r="I85" s="891">
        <v>425477</v>
      </c>
    </row>
    <row r="86" spans="1:9" ht="18.75" x14ac:dyDescent="0.3">
      <c r="A86" s="890" t="s">
        <v>794</v>
      </c>
      <c r="B86" s="890" t="s">
        <v>795</v>
      </c>
      <c r="C86" s="891">
        <v>286378</v>
      </c>
      <c r="D86" s="891">
        <v>285462</v>
      </c>
      <c r="E86" s="891">
        <v>287706</v>
      </c>
      <c r="F86" s="891">
        <v>287706</v>
      </c>
      <c r="G86" s="891">
        <v>293460</v>
      </c>
      <c r="H86" s="891">
        <v>299329</v>
      </c>
      <c r="I86" s="891">
        <v>299329</v>
      </c>
    </row>
    <row r="87" spans="1:9" x14ac:dyDescent="0.25">
      <c r="A87" s="892" t="s">
        <v>796</v>
      </c>
      <c r="B87" s="893" t="s">
        <v>797</v>
      </c>
      <c r="C87" s="894">
        <v>286378</v>
      </c>
      <c r="D87" s="894">
        <v>285462</v>
      </c>
      <c r="E87" s="894">
        <v>287706</v>
      </c>
      <c r="F87" s="894">
        <v>287706</v>
      </c>
      <c r="G87" s="895">
        <v>293460</v>
      </c>
      <c r="H87" s="895">
        <v>299329</v>
      </c>
      <c r="I87" s="895">
        <v>299329</v>
      </c>
    </row>
    <row r="88" spans="1:9" x14ac:dyDescent="0.25">
      <c r="A88" s="892" t="s">
        <v>798</v>
      </c>
      <c r="B88" s="893" t="s">
        <v>799</v>
      </c>
      <c r="C88" s="894">
        <v>0</v>
      </c>
      <c r="D88" s="894">
        <v>0</v>
      </c>
      <c r="E88" s="894">
        <v>0</v>
      </c>
      <c r="F88" s="894">
        <v>0</v>
      </c>
      <c r="G88" s="895">
        <v>0</v>
      </c>
      <c r="H88" s="895">
        <v>0</v>
      </c>
      <c r="I88" s="895">
        <v>0</v>
      </c>
    </row>
    <row r="89" spans="1:9" ht="18.75" x14ac:dyDescent="0.3">
      <c r="A89" s="890" t="s">
        <v>800</v>
      </c>
      <c r="B89" s="890" t="s">
        <v>801</v>
      </c>
      <c r="C89" s="891">
        <v>119031</v>
      </c>
      <c r="D89" s="891">
        <v>174500</v>
      </c>
      <c r="E89" s="891">
        <v>162452</v>
      </c>
      <c r="F89" s="891">
        <v>162452</v>
      </c>
      <c r="G89" s="891">
        <v>158190</v>
      </c>
      <c r="H89" s="891">
        <v>158190</v>
      </c>
      <c r="I89" s="891">
        <v>158190</v>
      </c>
    </row>
    <row r="90" spans="1:9" ht="18.75" x14ac:dyDescent="0.25">
      <c r="A90" s="904" t="s">
        <v>802</v>
      </c>
      <c r="B90" s="904" t="s">
        <v>803</v>
      </c>
      <c r="C90" s="889">
        <v>0</v>
      </c>
      <c r="D90" s="889">
        <v>0</v>
      </c>
      <c r="E90" s="889">
        <v>0</v>
      </c>
      <c r="F90" s="889">
        <v>0</v>
      </c>
      <c r="G90" s="889">
        <v>0</v>
      </c>
      <c r="H90" s="889">
        <v>0</v>
      </c>
      <c r="I90" s="889">
        <v>0</v>
      </c>
    </row>
    <row r="91" spans="1:9" ht="18.75" x14ac:dyDescent="0.3">
      <c r="A91" s="890" t="s">
        <v>804</v>
      </c>
      <c r="B91" s="890" t="s">
        <v>805</v>
      </c>
      <c r="C91" s="891">
        <v>0</v>
      </c>
      <c r="D91" s="891">
        <v>0</v>
      </c>
      <c r="E91" s="891">
        <v>0</v>
      </c>
      <c r="F91" s="891">
        <v>0</v>
      </c>
      <c r="G91" s="891">
        <v>0</v>
      </c>
      <c r="H91" s="891">
        <v>0</v>
      </c>
      <c r="I91" s="891">
        <v>0</v>
      </c>
    </row>
    <row r="92" spans="1:9" ht="18.75" x14ac:dyDescent="0.3">
      <c r="A92" s="890" t="s">
        <v>806</v>
      </c>
      <c r="B92" s="890" t="s">
        <v>807</v>
      </c>
      <c r="C92" s="891">
        <v>0</v>
      </c>
      <c r="D92" s="891">
        <v>0</v>
      </c>
      <c r="E92" s="891">
        <v>0</v>
      </c>
      <c r="F92" s="891">
        <v>0</v>
      </c>
      <c r="G92" s="891">
        <v>0</v>
      </c>
      <c r="H92" s="891">
        <v>0</v>
      </c>
      <c r="I92" s="891">
        <v>0</v>
      </c>
    </row>
    <row r="93" spans="1:9" ht="18.75" x14ac:dyDescent="0.25">
      <c r="A93" s="904" t="s">
        <v>808</v>
      </c>
      <c r="B93" s="904" t="s">
        <v>809</v>
      </c>
      <c r="C93" s="889">
        <v>143414</v>
      </c>
      <c r="D93" s="889">
        <v>167555</v>
      </c>
      <c r="E93" s="889">
        <f>E95+E94</f>
        <v>149726</v>
      </c>
      <c r="F93" s="889">
        <f>F94+F95</f>
        <v>149726</v>
      </c>
      <c r="G93" s="889">
        <v>0</v>
      </c>
      <c r="H93" s="889">
        <v>0</v>
      </c>
      <c r="I93" s="889">
        <v>0</v>
      </c>
    </row>
    <row r="94" spans="1:9" ht="18.75" x14ac:dyDescent="0.3">
      <c r="A94" s="890" t="s">
        <v>810</v>
      </c>
      <c r="B94" s="890" t="s">
        <v>811</v>
      </c>
      <c r="C94" s="891">
        <v>132249</v>
      </c>
      <c r="D94" s="891">
        <v>145747</v>
      </c>
      <c r="E94" s="891">
        <v>127917</v>
      </c>
      <c r="F94" s="891">
        <v>127917</v>
      </c>
      <c r="G94" s="891">
        <v>0</v>
      </c>
      <c r="H94" s="891">
        <v>0</v>
      </c>
      <c r="I94" s="891">
        <v>0</v>
      </c>
    </row>
    <row r="95" spans="1:9" ht="18.75" x14ac:dyDescent="0.3">
      <c r="A95" s="890" t="s">
        <v>812</v>
      </c>
      <c r="B95" s="890" t="s">
        <v>143</v>
      </c>
      <c r="C95" s="891">
        <v>11165</v>
      </c>
      <c r="D95" s="891">
        <v>21808</v>
      </c>
      <c r="E95" s="891">
        <v>21809</v>
      </c>
      <c r="F95" s="891">
        <v>21809</v>
      </c>
      <c r="G95" s="891">
        <v>0</v>
      </c>
      <c r="H95" s="891">
        <v>0</v>
      </c>
      <c r="I95" s="891">
        <v>0</v>
      </c>
    </row>
    <row r="96" spans="1:9" ht="18.75" x14ac:dyDescent="0.3">
      <c r="A96" s="905"/>
      <c r="B96" s="906" t="s">
        <v>6</v>
      </c>
      <c r="C96" s="907">
        <v>934496</v>
      </c>
      <c r="D96" s="907">
        <v>1005205</v>
      </c>
      <c r="E96" s="907">
        <f>E93+E84+E6</f>
        <v>1099222</v>
      </c>
      <c r="F96" s="907">
        <f>F93+F84+F6</f>
        <v>1099222</v>
      </c>
      <c r="G96" s="907">
        <v>976425</v>
      </c>
      <c r="H96" s="907">
        <v>1010110</v>
      </c>
      <c r="I96" s="907">
        <v>1037610</v>
      </c>
    </row>
  </sheetData>
  <mergeCells count="2">
    <mergeCell ref="A1:H1"/>
    <mergeCell ref="A2:I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9"/>
  <sheetViews>
    <sheetView showGridLines="0" topLeftCell="A17" zoomScale="55" zoomScaleNormal="55" workbookViewId="0">
      <selection activeCell="R58" sqref="R58"/>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6370</v>
      </c>
      <c r="C4" s="1006"/>
      <c r="D4" s="1007" t="s">
        <v>10</v>
      </c>
      <c r="E4" s="1008"/>
      <c r="F4" s="1009" t="s">
        <v>581</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3">
      <c r="A6" s="1012" t="s">
        <v>12</v>
      </c>
      <c r="B6" s="1013"/>
      <c r="C6" s="1013"/>
      <c r="D6" s="1013"/>
      <c r="E6" s="1014"/>
      <c r="F6" s="1033" t="s">
        <v>582</v>
      </c>
      <c r="G6" s="1034"/>
      <c r="H6" s="1034"/>
      <c r="I6" s="1034"/>
      <c r="J6" s="1034"/>
      <c r="K6" s="1035"/>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408" t="s">
        <v>583</v>
      </c>
      <c r="G10" s="409"/>
      <c r="H10" s="409"/>
      <c r="I10" s="409"/>
      <c r="J10" s="409"/>
      <c r="K10" s="410"/>
      <c r="L10" s="411"/>
    </row>
    <row r="11" spans="1:28" ht="18.75" x14ac:dyDescent="0.3">
      <c r="A11" s="412">
        <v>1</v>
      </c>
      <c r="B11" s="413"/>
      <c r="C11" s="413"/>
      <c r="D11" s="414"/>
      <c r="E11" s="415"/>
      <c r="F11" s="416"/>
      <c r="G11" s="417"/>
      <c r="H11" s="417"/>
      <c r="I11" s="417"/>
      <c r="J11" s="417"/>
      <c r="K11" s="418"/>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25.5" x14ac:dyDescent="0.25">
      <c r="A13" s="405"/>
      <c r="B13" s="403"/>
      <c r="C13" s="403"/>
      <c r="D13" s="406"/>
      <c r="E13" s="407"/>
      <c r="F13" s="423" t="s">
        <v>584</v>
      </c>
      <c r="G13" s="424" t="s">
        <v>19</v>
      </c>
      <c r="H13" s="425">
        <v>60.02</v>
      </c>
      <c r="I13" s="425">
        <v>60.02</v>
      </c>
      <c r="J13" s="425">
        <v>60.02</v>
      </c>
      <c r="K13" s="426">
        <v>60.02</v>
      </c>
      <c r="L13" s="422"/>
    </row>
    <row r="14" spans="1:28" x14ac:dyDescent="0.25">
      <c r="A14" s="427"/>
      <c r="B14" s="428"/>
      <c r="C14" s="428"/>
      <c r="D14" s="429"/>
      <c r="E14" s="430"/>
      <c r="F14" s="428"/>
      <c r="G14" s="428"/>
      <c r="H14" s="428"/>
      <c r="I14" s="428"/>
      <c r="J14" s="428"/>
      <c r="K14" s="428"/>
      <c r="L14" s="422"/>
    </row>
    <row r="15" spans="1:28" x14ac:dyDescent="0.25">
      <c r="L15" s="402"/>
    </row>
    <row r="16" spans="1:28" x14ac:dyDescent="0.25">
      <c r="A16" s="431" t="s">
        <v>21</v>
      </c>
      <c r="L16" s="402"/>
    </row>
    <row r="17" spans="1:12" x14ac:dyDescent="0.25">
      <c r="L17" s="402"/>
    </row>
    <row r="18" spans="1:12" x14ac:dyDescent="0.25">
      <c r="B18" s="432"/>
      <c r="C18" s="433"/>
      <c r="D18" s="433"/>
      <c r="E18" s="433"/>
      <c r="F18" s="433"/>
      <c r="G18" s="433"/>
      <c r="H18" s="433"/>
      <c r="I18" s="433"/>
      <c r="J18" s="433"/>
      <c r="K18" s="433"/>
      <c r="L18" s="434"/>
    </row>
    <row r="19" spans="1:12" x14ac:dyDescent="0.25">
      <c r="A19" s="431">
        <v>1</v>
      </c>
      <c r="B19" s="435" t="str">
        <f>A19&amp;"."&amp;A20</f>
        <v>1.1</v>
      </c>
      <c r="C19" s="436"/>
      <c r="D19" s="436"/>
      <c r="E19" s="436"/>
      <c r="F19" s="437" t="s">
        <v>585</v>
      </c>
      <c r="G19" s="438"/>
      <c r="H19" s="438"/>
      <c r="I19" s="438"/>
      <c r="J19" s="438"/>
      <c r="K19" s="438"/>
      <c r="L19" s="434"/>
    </row>
    <row r="20" spans="1:12" x14ac:dyDescent="0.25">
      <c r="A20" s="431">
        <v>1</v>
      </c>
      <c r="B20" s="439" t="s">
        <v>23</v>
      </c>
      <c r="C20" s="436"/>
      <c r="D20" s="436"/>
      <c r="E20" s="436"/>
      <c r="F20" s="440"/>
      <c r="G20" s="441"/>
      <c r="H20" s="441"/>
      <c r="I20" s="441"/>
      <c r="J20" s="441"/>
      <c r="K20" s="441"/>
      <c r="L20" s="434"/>
    </row>
    <row r="21" spans="1:12" x14ac:dyDescent="0.25">
      <c r="B21" s="439"/>
      <c r="C21" s="436"/>
      <c r="D21" s="436"/>
      <c r="E21" s="436"/>
      <c r="F21" s="442" t="s">
        <v>24</v>
      </c>
      <c r="G21" s="420" t="s">
        <v>17</v>
      </c>
      <c r="H21" s="443">
        <v>2023</v>
      </c>
      <c r="I21" s="443">
        <v>2024</v>
      </c>
      <c r="J21" s="443">
        <v>2025</v>
      </c>
      <c r="K21" s="443">
        <v>2026</v>
      </c>
      <c r="L21" s="434"/>
    </row>
    <row r="22" spans="1:12" ht="25.5" x14ac:dyDescent="0.25">
      <c r="B22" s="439"/>
      <c r="C22" s="436"/>
      <c r="D22" s="436"/>
      <c r="E22" s="436"/>
      <c r="F22" s="444" t="s">
        <v>584</v>
      </c>
      <c r="G22" s="445" t="s">
        <v>19</v>
      </c>
      <c r="H22" s="425">
        <v>60.02</v>
      </c>
      <c r="I22" s="425">
        <v>60.02</v>
      </c>
      <c r="J22" s="425">
        <v>60.02</v>
      </c>
      <c r="K22" s="425">
        <v>60.02</v>
      </c>
      <c r="L22" s="434"/>
    </row>
    <row r="23" spans="1:12" x14ac:dyDescent="0.25">
      <c r="B23" s="439"/>
      <c r="C23" s="436"/>
      <c r="D23" s="436"/>
      <c r="E23" s="436"/>
      <c r="F23" s="444" t="s">
        <v>586</v>
      </c>
      <c r="G23" s="445" t="s">
        <v>19</v>
      </c>
      <c r="H23" s="425">
        <v>0</v>
      </c>
      <c r="I23" s="425">
        <v>0</v>
      </c>
      <c r="J23" s="425">
        <v>0</v>
      </c>
      <c r="K23" s="425">
        <v>0</v>
      </c>
      <c r="L23" s="434"/>
    </row>
    <row r="24" spans="1:12" ht="25.5" x14ac:dyDescent="0.25">
      <c r="B24" s="439"/>
      <c r="C24" s="436"/>
      <c r="D24" s="436"/>
      <c r="E24" s="436"/>
      <c r="F24" s="444" t="s">
        <v>587</v>
      </c>
      <c r="G24" s="445" t="s">
        <v>19</v>
      </c>
      <c r="H24" s="425">
        <v>698.49</v>
      </c>
      <c r="I24" s="425">
        <v>698.49</v>
      </c>
      <c r="J24" s="425">
        <v>698.49</v>
      </c>
      <c r="K24" s="425">
        <v>698.49</v>
      </c>
      <c r="L24" s="434"/>
    </row>
    <row r="25" spans="1:12" x14ac:dyDescent="0.25">
      <c r="B25" s="446"/>
      <c r="C25" s="447"/>
      <c r="D25" s="447"/>
      <c r="E25" s="447"/>
      <c r="F25" s="447"/>
      <c r="G25" s="447"/>
      <c r="H25" s="447"/>
      <c r="I25" s="447"/>
      <c r="J25" s="447"/>
      <c r="K25" s="447"/>
      <c r="L25" s="434"/>
    </row>
    <row r="26" spans="1:12" x14ac:dyDescent="0.25">
      <c r="L26" s="402"/>
    </row>
    <row r="27" spans="1:12" x14ac:dyDescent="0.25">
      <c r="L27" s="402"/>
    </row>
    <row r="28" spans="1:12" x14ac:dyDescent="0.25">
      <c r="A28" s="448" t="s">
        <v>9</v>
      </c>
      <c r="B28" s="449"/>
      <c r="C28" s="449"/>
      <c r="D28" s="450"/>
      <c r="E28" s="450"/>
      <c r="F28" s="451" t="s">
        <v>26</v>
      </c>
      <c r="G28" s="452" t="s">
        <v>27</v>
      </c>
      <c r="H28" s="453"/>
      <c r="I28" s="451" t="s">
        <v>28</v>
      </c>
      <c r="J28" s="451" t="s">
        <v>29</v>
      </c>
      <c r="K28" s="451" t="s">
        <v>30</v>
      </c>
      <c r="L28" s="402"/>
    </row>
    <row r="29" spans="1:12" x14ac:dyDescent="0.25">
      <c r="A29" s="454" t="s">
        <v>31</v>
      </c>
      <c r="B29" s="455" t="s">
        <v>32</v>
      </c>
      <c r="C29" s="456" t="s">
        <v>33</v>
      </c>
      <c r="D29" s="457" t="s">
        <v>34</v>
      </c>
      <c r="E29" s="458"/>
      <c r="F29" s="459" t="s">
        <v>35</v>
      </c>
      <c r="G29" s="460" t="s">
        <v>36</v>
      </c>
      <c r="H29" s="461"/>
      <c r="I29" s="459" t="s">
        <v>37</v>
      </c>
      <c r="J29" s="459" t="s">
        <v>38</v>
      </c>
      <c r="K29" s="459" t="s">
        <v>39</v>
      </c>
      <c r="L29" s="402"/>
    </row>
    <row r="30" spans="1:12" x14ac:dyDescent="0.25">
      <c r="A30" s="462"/>
      <c r="B30" s="463"/>
      <c r="C30" s="463"/>
      <c r="D30" s="464"/>
      <c r="E30" s="465"/>
      <c r="L30" s="402"/>
    </row>
    <row r="31" spans="1:12" x14ac:dyDescent="0.25">
      <c r="A31" s="412"/>
      <c r="B31" s="435"/>
      <c r="C31" s="466"/>
      <c r="D31" s="467"/>
      <c r="E31" s="468" t="s">
        <v>588</v>
      </c>
      <c r="F31" s="469" t="s">
        <v>589</v>
      </c>
      <c r="G31" s="470" t="s">
        <v>19</v>
      </c>
      <c r="H31" s="471" t="s">
        <v>19</v>
      </c>
      <c r="I31" s="472" t="s">
        <v>42</v>
      </c>
      <c r="J31" s="473">
        <v>32500</v>
      </c>
      <c r="K31" s="473"/>
      <c r="L31" s="402"/>
    </row>
    <row r="32" spans="1:12" x14ac:dyDescent="0.25">
      <c r="A32" s="412">
        <v>1</v>
      </c>
      <c r="B32" s="435">
        <v>1</v>
      </c>
      <c r="C32" s="466"/>
      <c r="D32" s="467"/>
      <c r="E32" s="468" t="s">
        <v>590</v>
      </c>
      <c r="F32" s="469" t="s">
        <v>591</v>
      </c>
      <c r="G32" s="470" t="s">
        <v>19</v>
      </c>
      <c r="H32" s="471" t="s">
        <v>19</v>
      </c>
      <c r="I32" s="472" t="s">
        <v>592</v>
      </c>
      <c r="J32" s="473">
        <v>20</v>
      </c>
      <c r="K32" s="473"/>
      <c r="L32" s="402"/>
    </row>
    <row r="33" spans="1:29" x14ac:dyDescent="0.25">
      <c r="L33" s="402"/>
    </row>
    <row r="34" spans="1:29" x14ac:dyDescent="0.25">
      <c r="L34" s="402"/>
    </row>
    <row r="38" spans="1:29" ht="10.5" customHeight="1" x14ac:dyDescent="0.25">
      <c r="A38" s="474"/>
      <c r="B38" s="393"/>
      <c r="C38" s="393"/>
      <c r="D38" s="393"/>
      <c r="E38" s="393"/>
      <c r="F38" s="393"/>
      <c r="G38" s="393"/>
      <c r="H38" s="393"/>
      <c r="I38" s="393"/>
      <c r="J38" s="393"/>
      <c r="K38" s="393"/>
      <c r="L38" s="393"/>
      <c r="M38" s="393"/>
      <c r="N38" s="393"/>
      <c r="O38" s="393"/>
      <c r="P38" s="475"/>
      <c r="Q38" s="475"/>
      <c r="R38" s="475"/>
      <c r="S38" s="476"/>
      <c r="T38" s="476"/>
      <c r="U38" s="476"/>
      <c r="V38" s="476"/>
      <c r="W38" s="475"/>
      <c r="X38" s="68"/>
      <c r="Y38" s="68"/>
      <c r="Z38" s="477"/>
      <c r="AA38" s="478"/>
      <c r="AB38" s="68"/>
      <c r="AC38" s="68"/>
    </row>
    <row r="39" spans="1:29" ht="15" customHeight="1" x14ac:dyDescent="0.25">
      <c r="A39" s="474"/>
      <c r="B39" s="463"/>
      <c r="C39" s="463"/>
      <c r="D39" s="479"/>
      <c r="E39" s="480"/>
      <c r="F39" s="393"/>
      <c r="G39" s="393"/>
      <c r="H39" s="393"/>
      <c r="I39" s="393"/>
      <c r="J39" s="393"/>
      <c r="K39" s="393"/>
      <c r="L39" s="393"/>
      <c r="M39" s="393"/>
      <c r="N39" s="393"/>
      <c r="O39" s="393"/>
      <c r="P39" s="68"/>
      <c r="Q39" s="68"/>
      <c r="R39" s="68"/>
      <c r="S39" s="481"/>
      <c r="T39" s="481"/>
      <c r="U39" s="481"/>
      <c r="V39" s="481"/>
      <c r="W39" s="68"/>
      <c r="X39" s="68"/>
      <c r="Y39" s="68"/>
      <c r="Z39" s="68"/>
      <c r="AA39" s="68"/>
      <c r="AB39" s="68"/>
      <c r="AC39" s="68"/>
    </row>
    <row r="40" spans="1:29" ht="21" customHeight="1" x14ac:dyDescent="0.25">
      <c r="A40" s="474"/>
      <c r="B40" s="463"/>
      <c r="C40" s="463"/>
      <c r="D40" s="479"/>
      <c r="E40" s="480"/>
      <c r="F40" s="393"/>
      <c r="G40" s="393"/>
      <c r="H40" s="393"/>
      <c r="I40" s="393"/>
      <c r="J40" s="393"/>
      <c r="K40" s="393"/>
      <c r="L40" s="393"/>
      <c r="M40" s="393"/>
      <c r="N40" s="393"/>
      <c r="O40" s="393"/>
      <c r="P40" s="475"/>
      <c r="Q40" s="475"/>
      <c r="R40" s="999" t="s">
        <v>48</v>
      </c>
      <c r="S40" s="1000"/>
      <c r="T40" s="1000"/>
      <c r="U40" s="1000"/>
      <c r="V40" s="1000"/>
      <c r="W40" s="1000"/>
      <c r="X40" s="1000"/>
      <c r="Y40" s="1000"/>
      <c r="Z40" s="1000"/>
      <c r="AA40" s="1001"/>
      <c r="AB40" s="68"/>
      <c r="AC40" s="68"/>
    </row>
    <row r="41" spans="1:29" ht="15" customHeight="1" x14ac:dyDescent="0.25">
      <c r="A41" s="474"/>
      <c r="B41" s="463"/>
      <c r="C41" s="463"/>
      <c r="D41" s="479"/>
      <c r="E41" s="480"/>
      <c r="F41" s="393"/>
      <c r="G41" s="393"/>
      <c r="H41" s="393"/>
      <c r="I41" s="393"/>
      <c r="J41" s="393"/>
      <c r="K41" s="393"/>
      <c r="L41" s="393"/>
      <c r="M41" s="393"/>
      <c r="N41" s="393"/>
      <c r="O41" s="393"/>
      <c r="P41" s="475"/>
      <c r="Q41" s="475"/>
      <c r="R41" s="68"/>
      <c r="S41" s="481"/>
      <c r="T41" s="481"/>
      <c r="U41" s="481"/>
      <c r="V41" s="481"/>
      <c r="W41" s="68"/>
      <c r="X41" s="68"/>
      <c r="Y41" s="68"/>
      <c r="Z41" s="68"/>
      <c r="AA41" s="68"/>
      <c r="AB41" s="68"/>
      <c r="AC41" s="68"/>
    </row>
    <row r="42" spans="1:29" ht="15" customHeight="1" x14ac:dyDescent="0.25">
      <c r="A42" s="474"/>
      <c r="B42" s="463"/>
      <c r="C42" s="463"/>
      <c r="D42" s="479"/>
      <c r="E42" s="480"/>
      <c r="F42" s="393"/>
      <c r="G42" s="393"/>
      <c r="H42" s="393"/>
      <c r="I42" s="393"/>
      <c r="J42" s="393"/>
      <c r="K42" s="393"/>
      <c r="L42" s="393"/>
      <c r="M42" s="393"/>
      <c r="N42" s="393"/>
      <c r="O42" s="393"/>
      <c r="P42" s="475"/>
      <c r="Q42" s="475"/>
      <c r="R42" s="482" t="s">
        <v>49</v>
      </c>
      <c r="S42" s="483">
        <v>6370</v>
      </c>
      <c r="T42" s="1002" t="s">
        <v>581</v>
      </c>
      <c r="U42" s="1003"/>
      <c r="V42" s="1003"/>
      <c r="W42" s="1003"/>
      <c r="X42" s="1003"/>
      <c r="Y42" s="1003"/>
      <c r="Z42" s="1003"/>
      <c r="AA42" s="1004"/>
      <c r="AB42" s="68"/>
      <c r="AC42" s="68"/>
    </row>
    <row r="43" spans="1:29" ht="15.75" customHeight="1" thickBot="1" x14ac:dyDescent="0.3">
      <c r="A43" s="474"/>
      <c r="B43" s="463"/>
      <c r="C43" s="463"/>
      <c r="D43" s="479"/>
      <c r="E43" s="480"/>
      <c r="F43" s="393"/>
      <c r="G43" s="393"/>
      <c r="H43" s="393"/>
      <c r="I43" s="393"/>
      <c r="J43" s="393"/>
      <c r="K43" s="393"/>
      <c r="L43" s="393"/>
      <c r="M43" s="393"/>
      <c r="N43" s="393"/>
      <c r="O43" s="393"/>
      <c r="P43" s="68"/>
      <c r="Q43" s="68"/>
      <c r="R43" s="68"/>
      <c r="S43" s="68"/>
      <c r="T43" s="68"/>
      <c r="U43" s="68"/>
      <c r="V43" s="68"/>
      <c r="W43" s="68"/>
      <c r="X43" s="68"/>
      <c r="Y43" s="68"/>
      <c r="Z43" s="68"/>
      <c r="AA43" s="68"/>
      <c r="AB43" s="68"/>
      <c r="AC43" s="68"/>
    </row>
    <row r="44" spans="1:29" ht="15" customHeight="1" x14ac:dyDescent="0.25">
      <c r="A44" s="474"/>
      <c r="B44" s="463"/>
      <c r="C44" s="463"/>
      <c r="D44" s="479"/>
      <c r="E44" s="480"/>
      <c r="F44" s="393"/>
      <c r="G44" s="393"/>
      <c r="H44" s="393"/>
      <c r="I44" s="393"/>
      <c r="J44" s="393"/>
      <c r="K44" s="393"/>
      <c r="L44" s="393"/>
      <c r="M44" s="393"/>
      <c r="N44" s="393"/>
      <c r="O44" s="393"/>
      <c r="P44" s="68"/>
      <c r="Q44" s="1024" t="s">
        <v>50</v>
      </c>
      <c r="R44" s="1026" t="s">
        <v>51</v>
      </c>
      <c r="S44" s="1026" t="s">
        <v>52</v>
      </c>
      <c r="T44" s="1026" t="s">
        <v>53</v>
      </c>
      <c r="U44" s="1026" t="s">
        <v>54</v>
      </c>
      <c r="V44" s="1026" t="s">
        <v>55</v>
      </c>
      <c r="W44" s="484">
        <v>2021</v>
      </c>
      <c r="X44" s="484">
        <v>2022</v>
      </c>
      <c r="Y44" s="485">
        <v>2023</v>
      </c>
      <c r="Z44" s="486">
        <v>2024</v>
      </c>
      <c r="AA44" s="486">
        <v>2025</v>
      </c>
      <c r="AB44" s="487">
        <v>2026</v>
      </c>
      <c r="AC44" s="68"/>
    </row>
    <row r="45" spans="1:29" ht="15.75" customHeight="1" thickBot="1" x14ac:dyDescent="0.3">
      <c r="A45" s="474"/>
      <c r="B45" s="463"/>
      <c r="C45" s="463"/>
      <c r="D45" s="479"/>
      <c r="E45" s="480"/>
      <c r="F45" s="393"/>
      <c r="G45" s="393"/>
      <c r="H45" s="393"/>
      <c r="I45" s="393"/>
      <c r="J45" s="393"/>
      <c r="K45" s="393"/>
      <c r="L45" s="393"/>
      <c r="M45" s="393"/>
      <c r="N45" s="393"/>
      <c r="O45" s="393"/>
      <c r="P45" s="68"/>
      <c r="Q45" s="1025"/>
      <c r="R45" s="1027"/>
      <c r="S45" s="1027"/>
      <c r="T45" s="1027"/>
      <c r="U45" s="1027"/>
      <c r="V45" s="1027"/>
      <c r="W45" s="488" t="s">
        <v>2</v>
      </c>
      <c r="X45" s="488" t="s">
        <v>2</v>
      </c>
      <c r="Y45" s="489" t="s">
        <v>56</v>
      </c>
      <c r="Z45" s="490" t="s">
        <v>57</v>
      </c>
      <c r="AA45" s="490" t="s">
        <v>57</v>
      </c>
      <c r="AB45" s="491" t="s">
        <v>57</v>
      </c>
      <c r="AC45" s="68"/>
    </row>
    <row r="46" spans="1:29" ht="15" customHeight="1" x14ac:dyDescent="0.25">
      <c r="A46" s="474"/>
      <c r="B46" s="463"/>
      <c r="C46" s="463"/>
      <c r="D46" s="479"/>
      <c r="E46" s="480"/>
      <c r="F46" s="393"/>
      <c r="G46" s="393"/>
      <c r="H46" s="393"/>
      <c r="I46" s="393"/>
      <c r="J46" s="393"/>
      <c r="K46" s="393"/>
      <c r="L46" s="393"/>
      <c r="M46" s="393"/>
      <c r="N46" s="393"/>
      <c r="O46" s="393"/>
      <c r="P46" s="68"/>
      <c r="Q46" s="492"/>
      <c r="R46" s="493"/>
      <c r="S46" s="494"/>
      <c r="T46" s="495"/>
      <c r="U46" s="495"/>
      <c r="V46" s="495"/>
      <c r="W46" s="495"/>
      <c r="X46" s="494"/>
      <c r="Y46" s="494"/>
      <c r="Z46" s="494"/>
      <c r="AA46" s="494"/>
      <c r="AB46" s="496"/>
      <c r="AC46" s="68"/>
    </row>
    <row r="47" spans="1:29" ht="15" customHeight="1" x14ac:dyDescent="0.25">
      <c r="P47" s="68"/>
      <c r="Q47" s="68"/>
      <c r="R47" s="68"/>
      <c r="S47" s="68"/>
      <c r="T47" s="68"/>
      <c r="U47" s="68"/>
      <c r="V47" s="68"/>
      <c r="W47" s="68"/>
      <c r="X47" s="68"/>
      <c r="Y47" s="68"/>
      <c r="Z47" s="68"/>
      <c r="AA47" s="68"/>
      <c r="AB47" s="68"/>
      <c r="AC47" s="68"/>
    </row>
    <row r="50" spans="1:29" ht="15" customHeight="1" x14ac:dyDescent="0.25">
      <c r="A50" s="474"/>
      <c r="B50" s="393"/>
      <c r="C50" s="393"/>
      <c r="D50" s="393"/>
      <c r="E50" s="393"/>
      <c r="F50" s="393"/>
      <c r="G50" s="393"/>
      <c r="H50" s="393"/>
      <c r="I50" s="393"/>
      <c r="J50" s="393"/>
      <c r="K50" s="393"/>
      <c r="L50" s="393"/>
      <c r="M50" s="393"/>
      <c r="N50" s="393"/>
      <c r="O50" s="393"/>
      <c r="P50" s="393"/>
      <c r="Q50" s="68"/>
      <c r="R50" s="68"/>
      <c r="S50" s="68"/>
      <c r="T50" s="68"/>
      <c r="U50" s="68"/>
      <c r="V50" s="68"/>
      <c r="W50" s="68"/>
      <c r="X50" s="68"/>
      <c r="Y50" s="68"/>
      <c r="Z50" s="393"/>
      <c r="AA50" s="393"/>
      <c r="AB50" s="393"/>
      <c r="AC50" s="393"/>
    </row>
    <row r="51" spans="1:29" ht="21" customHeight="1" x14ac:dyDescent="0.25">
      <c r="A51" s="474"/>
      <c r="B51" s="463"/>
      <c r="C51" s="463"/>
      <c r="D51" s="479"/>
      <c r="E51" s="480"/>
      <c r="F51" s="393"/>
      <c r="G51" s="393"/>
      <c r="H51" s="393"/>
      <c r="I51" s="393"/>
      <c r="J51" s="393"/>
      <c r="K51" s="393"/>
      <c r="L51" s="393"/>
      <c r="M51" s="393"/>
      <c r="N51" s="393"/>
      <c r="O51" s="393"/>
      <c r="P51" s="393"/>
      <c r="Q51" s="68"/>
      <c r="R51" s="999" t="s">
        <v>60</v>
      </c>
      <c r="S51" s="1000"/>
      <c r="T51" s="1000"/>
      <c r="U51" s="1000"/>
      <c r="V51" s="1000"/>
      <c r="W51" s="1000"/>
      <c r="X51" s="1001"/>
      <c r="Y51" s="68"/>
      <c r="Z51" s="393"/>
      <c r="AA51" s="393"/>
      <c r="AB51" s="393"/>
      <c r="AC51" s="393"/>
    </row>
    <row r="52" spans="1:29" ht="15.75" customHeight="1" x14ac:dyDescent="0.25">
      <c r="A52" s="474"/>
      <c r="B52" s="463"/>
      <c r="C52" s="463"/>
      <c r="D52" s="479"/>
      <c r="E52" s="480"/>
      <c r="F52" s="393"/>
      <c r="G52" s="393"/>
      <c r="H52" s="393"/>
      <c r="I52" s="393"/>
      <c r="J52" s="393"/>
      <c r="K52" s="393"/>
      <c r="L52" s="393"/>
      <c r="M52" s="393"/>
      <c r="N52" s="393"/>
      <c r="O52" s="393"/>
      <c r="P52" s="393"/>
      <c r="Q52" s="68"/>
      <c r="R52" s="68"/>
      <c r="S52" s="68"/>
      <c r="T52" s="68"/>
      <c r="U52" s="68"/>
      <c r="V52" s="68"/>
      <c r="W52" s="68"/>
      <c r="X52" s="68"/>
      <c r="Y52" s="68"/>
      <c r="Z52" s="393"/>
      <c r="AA52" s="393"/>
      <c r="AB52" s="393"/>
      <c r="AC52" s="393"/>
    </row>
    <row r="53" spans="1:29" ht="36" customHeight="1" x14ac:dyDescent="0.25">
      <c r="A53" s="474"/>
      <c r="B53" s="463"/>
      <c r="C53" s="463"/>
      <c r="D53" s="479"/>
      <c r="E53" s="480"/>
      <c r="F53" s="393"/>
      <c r="G53" s="393"/>
      <c r="H53" s="393"/>
      <c r="I53" s="393"/>
      <c r="J53" s="393"/>
      <c r="K53" s="393"/>
      <c r="L53" s="393"/>
      <c r="M53" s="393"/>
      <c r="N53" s="393"/>
      <c r="O53" s="393"/>
      <c r="P53" s="393"/>
      <c r="Q53" s="68"/>
      <c r="R53" s="497"/>
      <c r="S53" s="498" t="s">
        <v>61</v>
      </c>
      <c r="T53" s="64">
        <v>2022</v>
      </c>
      <c r="U53" s="64">
        <v>2023</v>
      </c>
      <c r="V53" s="64">
        <v>2024</v>
      </c>
      <c r="W53" s="64">
        <v>2025</v>
      </c>
      <c r="X53" s="65">
        <v>2026</v>
      </c>
      <c r="Y53" s="68"/>
      <c r="Z53" s="393"/>
      <c r="AA53" s="393"/>
      <c r="AB53" s="393"/>
      <c r="AC53" s="393"/>
    </row>
    <row r="54" spans="1:29" ht="15" customHeight="1" x14ac:dyDescent="0.25">
      <c r="A54" s="474"/>
      <c r="B54" s="463"/>
      <c r="C54" s="463"/>
      <c r="D54" s="479"/>
      <c r="E54" s="480"/>
      <c r="F54" s="393"/>
      <c r="G54" s="393"/>
      <c r="H54" s="393"/>
      <c r="I54" s="393"/>
      <c r="J54" s="393"/>
      <c r="K54" s="393"/>
      <c r="L54" s="393"/>
      <c r="M54" s="393"/>
      <c r="N54" s="393"/>
      <c r="O54" s="393"/>
      <c r="P54" s="393"/>
      <c r="Q54" s="68"/>
      <c r="R54" s="499"/>
      <c r="S54" s="500"/>
      <c r="T54" s="500"/>
      <c r="U54" s="500"/>
      <c r="V54" s="500"/>
      <c r="W54" s="500"/>
      <c r="X54" s="501"/>
      <c r="Y54" s="68"/>
      <c r="Z54" s="393"/>
      <c r="AA54" s="393"/>
      <c r="AB54" s="393"/>
      <c r="AC54" s="393"/>
    </row>
    <row r="55" spans="1:29" ht="15" customHeight="1" x14ac:dyDescent="0.25">
      <c r="A55" s="474"/>
      <c r="B55" s="463"/>
      <c r="C55" s="463"/>
      <c r="D55" s="479"/>
      <c r="E55" s="480"/>
      <c r="F55" s="393"/>
      <c r="G55" s="393"/>
      <c r="H55" s="393"/>
      <c r="I55" s="393"/>
      <c r="J55" s="393"/>
      <c r="K55" s="393"/>
      <c r="L55" s="393"/>
      <c r="M55" s="393"/>
      <c r="N55" s="393"/>
      <c r="O55" s="393"/>
      <c r="P55" s="393"/>
      <c r="Q55" s="68"/>
      <c r="R55" s="502" t="s">
        <v>417</v>
      </c>
      <c r="S55" s="503" t="s">
        <v>19</v>
      </c>
      <c r="T55" s="504">
        <v>54150</v>
      </c>
      <c r="U55" s="504">
        <v>54150</v>
      </c>
      <c r="V55" s="504">
        <v>54150</v>
      </c>
      <c r="W55" s="505">
        <v>54150</v>
      </c>
      <c r="X55" s="506">
        <v>54150</v>
      </c>
      <c r="Y55" s="68"/>
      <c r="Z55" s="393"/>
      <c r="AA55" s="393"/>
      <c r="AB55" s="393"/>
      <c r="AC55" s="393"/>
    </row>
    <row r="56" spans="1:29" ht="15" customHeight="1" x14ac:dyDescent="0.25">
      <c r="Q56" s="68"/>
      <c r="R56" s="502" t="s">
        <v>593</v>
      </c>
      <c r="S56" s="503" t="s">
        <v>19</v>
      </c>
      <c r="T56" s="504">
        <v>6872000</v>
      </c>
      <c r="U56" s="504">
        <v>6872000</v>
      </c>
      <c r="V56" s="504">
        <v>6872000</v>
      </c>
      <c r="W56" s="505">
        <v>6872000</v>
      </c>
      <c r="X56" s="506">
        <v>6872000</v>
      </c>
      <c r="Y56" s="68"/>
    </row>
    <row r="57" spans="1:29" x14ac:dyDescent="0.25">
      <c r="R57" s="502" t="s">
        <v>594</v>
      </c>
      <c r="S57" s="503" t="s">
        <v>19</v>
      </c>
      <c r="T57" s="504">
        <v>62495931</v>
      </c>
      <c r="U57" s="504">
        <v>6872000</v>
      </c>
      <c r="V57" s="504">
        <v>6872000</v>
      </c>
      <c r="W57" s="505">
        <v>6872000</v>
      </c>
      <c r="X57" s="506">
        <v>6872000</v>
      </c>
    </row>
    <row r="58" spans="1:29" x14ac:dyDescent="0.25">
      <c r="R58" s="502" t="s">
        <v>595</v>
      </c>
      <c r="S58" s="503" t="s">
        <v>19</v>
      </c>
      <c r="T58" s="504">
        <v>48000000</v>
      </c>
      <c r="U58" s="504">
        <v>48000000</v>
      </c>
      <c r="V58" s="504">
        <v>48000000</v>
      </c>
      <c r="W58" s="505">
        <v>48000000</v>
      </c>
      <c r="X58" s="506">
        <v>48000000</v>
      </c>
    </row>
    <row r="59" spans="1:29" x14ac:dyDescent="0.25">
      <c r="R59" s="68"/>
      <c r="S59" s="68"/>
      <c r="T59" s="68"/>
      <c r="U59" s="68"/>
      <c r="V59" s="68"/>
      <c r="W59" s="68"/>
      <c r="X59" s="68"/>
    </row>
  </sheetData>
  <mergeCells count="15">
    <mergeCell ref="R51:X51"/>
    <mergeCell ref="Q44:Q45"/>
    <mergeCell ref="R44:R45"/>
    <mergeCell ref="S44:S45"/>
    <mergeCell ref="T44:T45"/>
    <mergeCell ref="U44:U45"/>
    <mergeCell ref="V44:V45"/>
    <mergeCell ref="A2:K2"/>
    <mergeCell ref="R40:AA40"/>
    <mergeCell ref="T42:AA42"/>
    <mergeCell ref="B4:C4"/>
    <mergeCell ref="D4:E4"/>
    <mergeCell ref="F4:K4"/>
    <mergeCell ref="A6:E6"/>
    <mergeCell ref="F6:K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'06370'!$B$4</f>
        <v>6370</v>
      </c>
      <c r="F5" s="523"/>
      <c r="G5" s="527" t="s">
        <v>82</v>
      </c>
      <c r="H5" s="528"/>
      <c r="I5" s="529"/>
      <c r="J5" s="530" t="str">
        <f>'06370'!$F$4</f>
        <v>Furnizimi me Ujë dhe Kanalizime</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590</v>
      </c>
      <c r="F7" s="534" t="s">
        <v>588</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591</v>
      </c>
      <c r="F8" s="534" t="s">
        <v>589</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592</v>
      </c>
      <c r="F9" s="534" t="s">
        <v>42</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153</v>
      </c>
      <c r="F10" s="538" t="s">
        <v>596</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c r="C13" s="550"/>
      <c r="D13" s="551"/>
      <c r="E13" s="552"/>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c r="C14" s="556"/>
      <c r="D14" s="557"/>
      <c r="E14" s="552"/>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c r="C16" s="561"/>
      <c r="D16" s="562"/>
      <c r="E16" s="552"/>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c r="C17" s="561"/>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c r="C18" s="561"/>
      <c r="D18" s="562"/>
      <c r="E18" s="552"/>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c r="C19" s="561"/>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c r="C20" s="561"/>
      <c r="D20" s="562"/>
      <c r="E20" s="552"/>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206</v>
      </c>
      <c r="C22" s="561" t="s">
        <v>207</v>
      </c>
      <c r="D22" s="562">
        <v>0</v>
      </c>
      <c r="E22" s="552">
        <v>0</v>
      </c>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c r="C23" s="561"/>
      <c r="D23" s="562"/>
      <c r="E23" s="552"/>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0</v>
      </c>
      <c r="E25" s="569">
        <f>SUM(E13:E14,E16:E20,E22:E23)</f>
        <v>0</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6370</v>
      </c>
      <c r="F31" s="523"/>
      <c r="G31" s="527" t="s">
        <v>82</v>
      </c>
      <c r="H31" s="528"/>
      <c r="I31" s="529"/>
      <c r="J31" s="530" t="str">
        <f>$J$5</f>
        <v>Furnizimi me Ujë dhe Kanalizime</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590</v>
      </c>
      <c r="F33" s="534" t="s">
        <v>588</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591</v>
      </c>
      <c r="F34" s="534" t="s">
        <v>589</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592</v>
      </c>
      <c r="F35" s="534" t="s">
        <v>42</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153</v>
      </c>
      <c r="F36" s="538" t="s">
        <v>596</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c r="C39" s="550"/>
      <c r="D39" s="570"/>
      <c r="E39" s="552"/>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c r="C40" s="556"/>
      <c r="D40" s="572"/>
      <c r="E40" s="552"/>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c r="C42" s="561"/>
      <c r="D42" s="562"/>
      <c r="E42" s="552"/>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c r="C43" s="561"/>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c r="C44" s="561"/>
      <c r="D44" s="562"/>
      <c r="E44" s="552"/>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c r="C45" s="561"/>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c r="C46" s="561"/>
      <c r="D46" s="562"/>
      <c r="E46" s="552"/>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206</v>
      </c>
      <c r="C48" s="561" t="s">
        <v>207</v>
      </c>
      <c r="D48" s="562">
        <v>0</v>
      </c>
      <c r="E48" s="552">
        <v>0</v>
      </c>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c r="C49" s="561"/>
      <c r="D49" s="562"/>
      <c r="E49" s="552"/>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0</v>
      </c>
      <c r="E51" s="569">
        <f>SUM(E39:E40,E42:E46,E48:E49)</f>
        <v>0</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6370</v>
      </c>
      <c r="F57" s="523"/>
      <c r="G57" s="527" t="s">
        <v>82</v>
      </c>
      <c r="H57" s="528"/>
      <c r="I57" s="529"/>
      <c r="J57" s="530" t="str">
        <f>$J$31</f>
        <v>Furnizimi me Ujë dhe Kanalizime</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590</v>
      </c>
      <c r="F59" s="534" t="s">
        <v>588</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591</v>
      </c>
      <c r="F60" s="534" t="s">
        <v>589</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592</v>
      </c>
      <c r="F61" s="534" t="s">
        <v>42</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153</v>
      </c>
      <c r="F62" s="538" t="s">
        <v>596</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c r="C65" s="550"/>
      <c r="D65" s="570"/>
      <c r="E65" s="552"/>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c r="C66" s="556"/>
      <c r="D66" s="572"/>
      <c r="E66" s="552"/>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c r="C68" s="561"/>
      <c r="D68" s="562"/>
      <c r="E68" s="552"/>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c r="C69" s="561"/>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c r="C70" s="561"/>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c r="C71" s="561"/>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c r="C72" s="561"/>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206</v>
      </c>
      <c r="C74" s="561" t="s">
        <v>207</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c r="C75" s="561"/>
      <c r="D75" s="562"/>
      <c r="E75" s="552"/>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0</v>
      </c>
      <c r="E77" s="569">
        <f>SUM(E65:E66,E68:E72,E74:E75)</f>
        <v>0</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Q53"/>
  <sheetViews>
    <sheetView showGridLines="0" topLeftCell="A16" zoomScale="85" zoomScaleNormal="85" workbookViewId="0">
      <selection activeCell="B2" sqref="B2:J31"/>
    </sheetView>
  </sheetViews>
  <sheetFormatPr defaultRowHeight="15" x14ac:dyDescent="0.25"/>
  <cols>
    <col min="1" max="1" width="3.5703125" style="207" customWidth="1"/>
    <col min="2" max="2" width="39.28515625" style="207" customWidth="1"/>
    <col min="3" max="3" width="10.7109375" style="208" customWidth="1"/>
    <col min="4" max="4" width="10.7109375" style="207" customWidth="1"/>
    <col min="5" max="6" width="10.7109375" style="207" bestFit="1" customWidth="1"/>
    <col min="7" max="7" width="12.28515625" style="207" bestFit="1" customWidth="1"/>
    <col min="8" max="8" width="9.140625" style="207" customWidth="1"/>
    <col min="9" max="9" width="10.85546875" style="207" customWidth="1"/>
    <col min="10" max="10" width="10.7109375" style="207" bestFit="1" customWidth="1"/>
    <col min="11" max="11" width="3.5703125" style="207" customWidth="1"/>
    <col min="14" max="14" width="47.28515625" customWidth="1"/>
    <col min="16" max="16" width="13.85546875" customWidth="1"/>
    <col min="17" max="18" width="9.28515625" bestFit="1" customWidth="1"/>
    <col min="19" max="19" width="12.28515625" bestFit="1" customWidth="1"/>
    <col min="20" max="20" width="11.85546875" customWidth="1"/>
    <col min="21" max="21" width="11.28515625" customWidth="1"/>
    <col min="22" max="22" width="9.28515625" bestFit="1" customWidth="1"/>
    <col min="25" max="25" width="46" customWidth="1"/>
    <col min="36" max="36" width="43.28515625" customWidth="1"/>
    <col min="47" max="47" width="42.7109375" customWidth="1"/>
    <col min="58" max="58" width="44.28515625" customWidth="1"/>
    <col min="69" max="69" width="41.140625" customWidth="1"/>
    <col min="71" max="71" width="17.5703125" bestFit="1" customWidth="1"/>
    <col min="72" max="73" width="9.28515625" bestFit="1" customWidth="1"/>
    <col min="74" max="74" width="12.28515625" bestFit="1" customWidth="1"/>
    <col min="75" max="75" width="9.28515625" customWidth="1"/>
    <col min="76" max="76" width="11.28515625" customWidth="1"/>
    <col min="77" max="77" width="9.28515625" bestFit="1" customWidth="1"/>
    <col min="80" max="80" width="41.28515625" customWidth="1"/>
    <col min="91" max="91" width="46.42578125" customWidth="1"/>
    <col min="102" max="102" width="43.42578125" customWidth="1"/>
    <col min="113" max="113" width="42.42578125" customWidth="1"/>
    <col min="124" max="124" width="41.28515625" customWidth="1"/>
    <col min="135" max="135" width="44.85546875" customWidth="1"/>
    <col min="146" max="146" width="44.85546875" customWidth="1"/>
    <col min="157" max="157" width="36.5703125" customWidth="1"/>
    <col min="168" max="168" width="37" customWidth="1"/>
    <col min="179" max="179" width="43.140625" customWidth="1"/>
    <col min="190" max="190" width="33.5703125" customWidth="1"/>
  </cols>
  <sheetData>
    <row r="1" spans="1:199" x14ac:dyDescent="0.25">
      <c r="A1" s="1096"/>
      <c r="B1" s="1096"/>
      <c r="C1" s="1096"/>
      <c r="D1" s="1096"/>
      <c r="E1" s="1096"/>
      <c r="F1" s="1096"/>
      <c r="G1" s="1096"/>
      <c r="H1" s="1096"/>
      <c r="I1" s="2"/>
      <c r="J1" s="358">
        <f>$G$11</f>
        <v>2023</v>
      </c>
      <c r="K1" s="2"/>
      <c r="M1" s="1069" t="s">
        <v>80</v>
      </c>
      <c r="N1" s="1069"/>
      <c r="O1" s="1069"/>
      <c r="P1" s="1069"/>
      <c r="Q1" s="1069"/>
      <c r="R1" s="1069"/>
      <c r="S1" s="1069"/>
      <c r="T1" s="1069"/>
      <c r="U1" s="2"/>
      <c r="V1" s="2"/>
      <c r="W1" s="2"/>
      <c r="X1" s="1069" t="s">
        <v>80</v>
      </c>
      <c r="Y1" s="1069"/>
      <c r="Z1" s="1069"/>
      <c r="AA1" s="1069"/>
      <c r="AB1" s="1069"/>
      <c r="AC1" s="1069"/>
      <c r="AD1" s="1069"/>
      <c r="AE1" s="1069"/>
      <c r="AF1" s="2"/>
      <c r="AG1" s="2"/>
      <c r="AH1" s="2"/>
      <c r="AI1" s="1069" t="s">
        <v>80</v>
      </c>
      <c r="AJ1" s="1069"/>
      <c r="AK1" s="1069"/>
      <c r="AL1" s="1069"/>
      <c r="AM1" s="1069"/>
      <c r="AN1" s="1069"/>
      <c r="AO1" s="1069"/>
      <c r="AP1" s="1069"/>
      <c r="AQ1" s="2"/>
      <c r="AR1" s="2"/>
      <c r="AS1" s="2"/>
      <c r="AT1" s="1069" t="s">
        <v>80</v>
      </c>
      <c r="AU1" s="1069"/>
      <c r="AV1" s="1069"/>
      <c r="AW1" s="1069"/>
      <c r="AX1" s="1069"/>
      <c r="AY1" s="1069"/>
      <c r="AZ1" s="1069"/>
      <c r="BA1" s="1069"/>
      <c r="BB1" s="2"/>
      <c r="BC1" s="2"/>
      <c r="BD1" s="2"/>
      <c r="BE1" s="1069" t="s">
        <v>80</v>
      </c>
      <c r="BF1" s="1069"/>
      <c r="BG1" s="1069"/>
      <c r="BH1" s="1069"/>
      <c r="BI1" s="1069"/>
      <c r="BJ1" s="1069"/>
      <c r="BK1" s="1069"/>
      <c r="BL1" s="1069"/>
      <c r="BM1" s="2"/>
      <c r="BN1" s="2"/>
      <c r="BO1" s="2"/>
      <c r="BP1" s="1069" t="s">
        <v>80</v>
      </c>
      <c r="BQ1" s="1069"/>
      <c r="BR1" s="1069"/>
      <c r="BS1" s="1069"/>
      <c r="BT1" s="1069"/>
      <c r="BU1" s="1069"/>
      <c r="BV1" s="1069"/>
      <c r="BW1" s="1069"/>
      <c r="BX1" s="2"/>
      <c r="BY1" s="2"/>
      <c r="BZ1" s="2"/>
      <c r="CA1" s="1069" t="s">
        <v>80</v>
      </c>
      <c r="CB1" s="1069"/>
      <c r="CC1" s="1069"/>
      <c r="CD1" s="1069"/>
      <c r="CE1" s="1069"/>
      <c r="CF1" s="1069"/>
      <c r="CG1" s="1069"/>
      <c r="CH1" s="1069"/>
      <c r="CI1" s="2"/>
      <c r="CJ1" s="2"/>
      <c r="CK1" s="2"/>
      <c r="CL1" s="1069" t="s">
        <v>80</v>
      </c>
      <c r="CM1" s="1069"/>
      <c r="CN1" s="1069"/>
      <c r="CO1" s="1069"/>
      <c r="CP1" s="1069"/>
      <c r="CQ1" s="1069"/>
      <c r="CR1" s="1069"/>
      <c r="CS1" s="1069"/>
      <c r="CT1" s="2"/>
      <c r="CU1" s="2"/>
      <c r="CV1" s="2"/>
      <c r="CW1" s="1069" t="s">
        <v>80</v>
      </c>
      <c r="CX1" s="1069"/>
      <c r="CY1" s="1069"/>
      <c r="CZ1" s="1069"/>
      <c r="DA1" s="1069"/>
      <c r="DB1" s="1069"/>
      <c r="DC1" s="1069"/>
      <c r="DD1" s="1069"/>
      <c r="DE1" s="2"/>
      <c r="DF1" s="2"/>
      <c r="DG1" s="2"/>
      <c r="DH1" s="1069" t="s">
        <v>80</v>
      </c>
      <c r="DI1" s="1069"/>
      <c r="DJ1" s="1069"/>
      <c r="DK1" s="1069"/>
      <c r="DL1" s="1069"/>
      <c r="DM1" s="1069"/>
      <c r="DN1" s="1069"/>
      <c r="DO1" s="1069"/>
      <c r="DP1" s="2"/>
      <c r="DQ1" s="2"/>
      <c r="DR1" s="2"/>
      <c r="DS1" s="1069" t="s">
        <v>80</v>
      </c>
      <c r="DT1" s="1069"/>
      <c r="DU1" s="1069"/>
      <c r="DV1" s="1069"/>
      <c r="DW1" s="1069"/>
      <c r="DX1" s="1069"/>
      <c r="DY1" s="1069"/>
      <c r="DZ1" s="1069"/>
      <c r="EA1" s="2"/>
      <c r="EB1" s="2"/>
      <c r="EC1" s="2"/>
      <c r="ED1" s="1069" t="s">
        <v>80</v>
      </c>
      <c r="EE1" s="1069"/>
      <c r="EF1" s="1069"/>
      <c r="EG1" s="1069"/>
      <c r="EH1" s="1069"/>
      <c r="EI1" s="1069"/>
      <c r="EJ1" s="1069"/>
      <c r="EK1" s="1069"/>
      <c r="EL1" s="2"/>
      <c r="EM1" s="2"/>
      <c r="EN1" s="2"/>
      <c r="EO1" s="1069" t="s">
        <v>80</v>
      </c>
      <c r="EP1" s="1069"/>
      <c r="EQ1" s="1069"/>
      <c r="ER1" s="1069"/>
      <c r="ES1" s="1069"/>
      <c r="ET1" s="1069"/>
      <c r="EU1" s="1069"/>
      <c r="EV1" s="1069"/>
      <c r="EW1" s="2"/>
      <c r="EX1" s="2"/>
      <c r="EY1" s="2"/>
      <c r="EZ1" s="1069" t="s">
        <v>80</v>
      </c>
      <c r="FA1" s="1069"/>
      <c r="FB1" s="1069"/>
      <c r="FC1" s="1069"/>
      <c r="FD1" s="1069"/>
      <c r="FE1" s="1069"/>
      <c r="FF1" s="1069"/>
      <c r="FG1" s="1069"/>
      <c r="FH1" s="2"/>
      <c r="FI1" s="2"/>
      <c r="FJ1" s="2"/>
      <c r="FK1" s="1069" t="s">
        <v>80</v>
      </c>
      <c r="FL1" s="1069"/>
      <c r="FM1" s="1069"/>
      <c r="FN1" s="1069"/>
      <c r="FO1" s="1069"/>
      <c r="FP1" s="1069"/>
      <c r="FQ1" s="1069"/>
      <c r="FR1" s="1069"/>
      <c r="FS1" s="2"/>
      <c r="FT1" s="2"/>
      <c r="FU1" s="2"/>
      <c r="FV1" s="1069" t="s">
        <v>80</v>
      </c>
      <c r="FW1" s="1069"/>
      <c r="FX1" s="1069"/>
      <c r="FY1" s="1069"/>
      <c r="FZ1" s="1069"/>
      <c r="GA1" s="1069"/>
      <c r="GB1" s="1069"/>
      <c r="GC1" s="1069"/>
      <c r="GD1" s="2"/>
      <c r="GE1" s="2"/>
      <c r="GF1" s="2"/>
      <c r="GG1" s="1069" t="s">
        <v>80</v>
      </c>
      <c r="GH1" s="1069"/>
      <c r="GI1" s="1069"/>
      <c r="GJ1" s="1069"/>
      <c r="GK1" s="1069"/>
      <c r="GL1" s="1069"/>
      <c r="GM1" s="1069"/>
      <c r="GN1" s="1069"/>
      <c r="GO1" s="2"/>
      <c r="GP1" s="2"/>
      <c r="GQ1" s="2"/>
    </row>
    <row r="2" spans="1:199" x14ac:dyDescent="0.25">
      <c r="A2" s="158"/>
      <c r="B2" s="158"/>
      <c r="C2" s="159"/>
      <c r="D2" s="158"/>
      <c r="E2" s="158"/>
      <c r="F2" s="158"/>
      <c r="G2" s="158"/>
      <c r="H2" s="158"/>
      <c r="I2" s="158"/>
      <c r="J2" s="158"/>
      <c r="K2" s="158"/>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7"/>
      <c r="DF2" s="577"/>
      <c r="DG2" s="577"/>
      <c r="DH2" s="577"/>
      <c r="DI2" s="577"/>
      <c r="DJ2" s="577"/>
      <c r="DK2" s="577"/>
      <c r="DL2" s="577"/>
      <c r="DM2" s="577"/>
      <c r="DN2" s="577"/>
      <c r="DO2" s="577"/>
      <c r="DP2" s="577"/>
      <c r="DQ2" s="577"/>
      <c r="DR2" s="577"/>
      <c r="DS2" s="577"/>
      <c r="DT2" s="577"/>
      <c r="DU2" s="577"/>
      <c r="DV2" s="577"/>
      <c r="DW2" s="577"/>
      <c r="DX2" s="577"/>
      <c r="DY2" s="577"/>
      <c r="DZ2" s="577"/>
      <c r="EA2" s="577"/>
      <c r="EB2" s="577"/>
      <c r="EC2" s="577"/>
      <c r="ED2" s="577"/>
      <c r="EE2" s="577"/>
      <c r="EF2" s="577"/>
      <c r="EG2" s="577"/>
      <c r="EH2" s="577"/>
      <c r="EI2" s="577"/>
      <c r="EJ2" s="577"/>
      <c r="EK2" s="577"/>
      <c r="EL2" s="577"/>
      <c r="EM2" s="577"/>
      <c r="EN2" s="577"/>
      <c r="EO2" s="577"/>
      <c r="EP2" s="577"/>
      <c r="EQ2" s="577"/>
      <c r="ER2" s="577"/>
      <c r="ES2" s="577"/>
      <c r="ET2" s="577"/>
      <c r="EU2" s="577"/>
      <c r="EV2" s="577"/>
      <c r="EW2" s="577"/>
      <c r="EX2" s="577"/>
      <c r="EY2" s="577"/>
      <c r="EZ2" s="577"/>
      <c r="FA2" s="577"/>
      <c r="FB2" s="577"/>
      <c r="FC2" s="577"/>
      <c r="FD2" s="577"/>
      <c r="FE2" s="577"/>
      <c r="FF2" s="577"/>
      <c r="FG2" s="577"/>
      <c r="FH2" s="577"/>
      <c r="FI2" s="577"/>
      <c r="FJ2" s="577"/>
      <c r="FK2" s="577"/>
      <c r="FL2" s="577"/>
      <c r="FM2" s="577"/>
      <c r="FN2" s="577"/>
      <c r="FO2" s="577"/>
      <c r="FP2" s="577"/>
      <c r="FQ2" s="577"/>
      <c r="FR2" s="577"/>
      <c r="FS2" s="577"/>
      <c r="FT2" s="577"/>
      <c r="FU2" s="577"/>
      <c r="FV2" s="577"/>
      <c r="FW2" s="577"/>
      <c r="FX2" s="577"/>
      <c r="FY2" s="577"/>
      <c r="FZ2" s="577"/>
      <c r="GA2" s="577"/>
      <c r="GB2" s="577"/>
      <c r="GC2" s="577"/>
      <c r="GD2" s="577"/>
      <c r="GE2" s="577"/>
      <c r="GF2" s="577"/>
      <c r="GG2" s="577"/>
      <c r="GH2" s="577"/>
      <c r="GI2" s="577"/>
      <c r="GJ2" s="577"/>
      <c r="GK2" s="577"/>
      <c r="GL2" s="577"/>
      <c r="GM2" s="577"/>
      <c r="GN2" s="577"/>
      <c r="GO2" s="577"/>
      <c r="GP2" s="577"/>
      <c r="GQ2" s="577"/>
    </row>
    <row r="3" spans="1:199" ht="23.25" x14ac:dyDescent="0.25">
      <c r="A3" s="158"/>
      <c r="B3" s="160"/>
      <c r="C3" s="161"/>
      <c r="D3" s="162"/>
      <c r="E3" s="107"/>
      <c r="F3" s="107"/>
      <c r="G3" s="107"/>
      <c r="H3" s="163" t="s">
        <v>103</v>
      </c>
      <c r="I3" s="163" t="s">
        <v>119</v>
      </c>
      <c r="J3" s="108"/>
      <c r="K3" s="158"/>
      <c r="M3" s="577"/>
      <c r="N3" s="578"/>
      <c r="O3" s="579"/>
      <c r="P3" s="579"/>
      <c r="Q3" s="580"/>
      <c r="R3" s="580"/>
      <c r="S3" s="580"/>
      <c r="T3" s="581" t="s">
        <v>103</v>
      </c>
      <c r="U3" s="581" t="s">
        <v>633</v>
      </c>
      <c r="V3" s="582"/>
      <c r="W3" s="577"/>
      <c r="X3" s="577"/>
      <c r="Y3" s="578"/>
      <c r="Z3" s="579"/>
      <c r="AA3" s="579"/>
      <c r="AB3" s="580"/>
      <c r="AC3" s="580"/>
      <c r="AD3" s="580"/>
      <c r="AE3" s="581" t="s">
        <v>103</v>
      </c>
      <c r="AF3" s="581" t="s">
        <v>633</v>
      </c>
      <c r="AG3" s="582"/>
      <c r="AH3" s="577"/>
      <c r="AI3" s="577"/>
      <c r="AJ3" s="578"/>
      <c r="AK3" s="579"/>
      <c r="AL3" s="579"/>
      <c r="AM3" s="580"/>
      <c r="AN3" s="580"/>
      <c r="AO3" s="580"/>
      <c r="AP3" s="581" t="s">
        <v>103</v>
      </c>
      <c r="AQ3" s="581" t="s">
        <v>633</v>
      </c>
      <c r="AR3" s="582"/>
      <c r="AS3" s="577"/>
      <c r="AT3" s="577"/>
      <c r="AU3" s="578"/>
      <c r="AV3" s="579"/>
      <c r="AW3" s="579"/>
      <c r="AX3" s="580"/>
      <c r="AY3" s="580"/>
      <c r="AZ3" s="580"/>
      <c r="BA3" s="581" t="s">
        <v>103</v>
      </c>
      <c r="BB3" s="581" t="s">
        <v>633</v>
      </c>
      <c r="BC3" s="582"/>
      <c r="BD3" s="577"/>
      <c r="BE3" s="577"/>
      <c r="BF3" s="578"/>
      <c r="BG3" s="579"/>
      <c r="BH3" s="579"/>
      <c r="BI3" s="580"/>
      <c r="BJ3" s="580"/>
      <c r="BK3" s="580"/>
      <c r="BL3" s="581" t="s">
        <v>103</v>
      </c>
      <c r="BM3" s="581" t="s">
        <v>633</v>
      </c>
      <c r="BN3" s="582"/>
      <c r="BO3" s="577"/>
      <c r="BP3" s="577"/>
      <c r="BQ3" s="578"/>
      <c r="BR3" s="579"/>
      <c r="BS3" s="579"/>
      <c r="BT3" s="580"/>
      <c r="BU3" s="580"/>
      <c r="BV3" s="580"/>
      <c r="BW3" s="581" t="s">
        <v>103</v>
      </c>
      <c r="BX3" s="581" t="s">
        <v>633</v>
      </c>
      <c r="BY3" s="582"/>
      <c r="BZ3" s="577"/>
      <c r="CA3" s="577"/>
      <c r="CB3" s="578"/>
      <c r="CC3" s="579"/>
      <c r="CD3" s="579"/>
      <c r="CE3" s="580"/>
      <c r="CF3" s="580"/>
      <c r="CG3" s="580"/>
      <c r="CH3" s="581" t="s">
        <v>103</v>
      </c>
      <c r="CI3" s="581" t="s">
        <v>633</v>
      </c>
      <c r="CJ3" s="582"/>
      <c r="CK3" s="577"/>
      <c r="CL3" s="577"/>
      <c r="CM3" s="578"/>
      <c r="CN3" s="579"/>
      <c r="CO3" s="579"/>
      <c r="CP3" s="580"/>
      <c r="CQ3" s="580"/>
      <c r="CR3" s="580"/>
      <c r="CS3" s="581" t="s">
        <v>103</v>
      </c>
      <c r="CT3" s="581" t="s">
        <v>633</v>
      </c>
      <c r="CU3" s="582"/>
      <c r="CV3" s="577"/>
      <c r="CW3" s="577"/>
      <c r="CX3" s="578"/>
      <c r="CY3" s="579"/>
      <c r="CZ3" s="579"/>
      <c r="DA3" s="580"/>
      <c r="DB3" s="580"/>
      <c r="DC3" s="580"/>
      <c r="DD3" s="581" t="s">
        <v>103</v>
      </c>
      <c r="DE3" s="581" t="s">
        <v>633</v>
      </c>
      <c r="DF3" s="582"/>
      <c r="DG3" s="577"/>
      <c r="DH3" s="577"/>
      <c r="DI3" s="578"/>
      <c r="DJ3" s="579"/>
      <c r="DK3" s="579"/>
      <c r="DL3" s="580"/>
      <c r="DM3" s="580"/>
      <c r="DN3" s="580"/>
      <c r="DO3" s="581" t="s">
        <v>103</v>
      </c>
      <c r="DP3" s="581" t="s">
        <v>633</v>
      </c>
      <c r="DQ3" s="582"/>
      <c r="DR3" s="577"/>
      <c r="DS3" s="577"/>
      <c r="DT3" s="578"/>
      <c r="DU3" s="579"/>
      <c r="DV3" s="579"/>
      <c r="DW3" s="580"/>
      <c r="DX3" s="580"/>
      <c r="DY3" s="580"/>
      <c r="DZ3" s="581" t="s">
        <v>103</v>
      </c>
      <c r="EA3" s="581" t="s">
        <v>633</v>
      </c>
      <c r="EB3" s="582"/>
      <c r="EC3" s="577"/>
      <c r="ED3" s="577"/>
      <c r="EE3" s="578"/>
      <c r="EF3" s="579"/>
      <c r="EG3" s="579"/>
      <c r="EH3" s="580"/>
      <c r="EI3" s="580"/>
      <c r="EJ3" s="580"/>
      <c r="EK3" s="581" t="s">
        <v>103</v>
      </c>
      <c r="EL3" s="581" t="s">
        <v>633</v>
      </c>
      <c r="EM3" s="582"/>
      <c r="EN3" s="577"/>
      <c r="EO3" s="577"/>
      <c r="EP3" s="578"/>
      <c r="EQ3" s="579"/>
      <c r="ER3" s="579"/>
      <c r="ES3" s="580"/>
      <c r="ET3" s="580"/>
      <c r="EU3" s="580"/>
      <c r="EV3" s="581" t="s">
        <v>103</v>
      </c>
      <c r="EW3" s="581" t="s">
        <v>633</v>
      </c>
      <c r="EX3" s="582"/>
      <c r="EY3" s="577"/>
      <c r="EZ3" s="577"/>
      <c r="FA3" s="578"/>
      <c r="FB3" s="579"/>
      <c r="FC3" s="579"/>
      <c r="FD3" s="580"/>
      <c r="FE3" s="580"/>
      <c r="FF3" s="580"/>
      <c r="FG3" s="581" t="s">
        <v>103</v>
      </c>
      <c r="FH3" s="581" t="s">
        <v>633</v>
      </c>
      <c r="FI3" s="582"/>
      <c r="FJ3" s="577"/>
      <c r="FK3" s="577"/>
      <c r="FL3" s="578"/>
      <c r="FM3" s="579"/>
      <c r="FN3" s="579"/>
      <c r="FO3" s="580"/>
      <c r="FP3" s="580"/>
      <c r="FQ3" s="580"/>
      <c r="FR3" s="581" t="s">
        <v>103</v>
      </c>
      <c r="FS3" s="581" t="s">
        <v>633</v>
      </c>
      <c r="FT3" s="582"/>
      <c r="FU3" s="577"/>
      <c r="FV3" s="577"/>
      <c r="FW3" s="578"/>
      <c r="FX3" s="579"/>
      <c r="FY3" s="579"/>
      <c r="FZ3" s="580"/>
      <c r="GA3" s="580"/>
      <c r="GB3" s="580"/>
      <c r="GC3" s="581" t="s">
        <v>103</v>
      </c>
      <c r="GD3" s="581" t="s">
        <v>633</v>
      </c>
      <c r="GE3" s="582"/>
      <c r="GF3" s="577"/>
      <c r="GG3" s="577"/>
      <c r="GH3" s="578"/>
      <c r="GI3" s="579"/>
      <c r="GJ3" s="579"/>
      <c r="GK3" s="580"/>
      <c r="GL3" s="580"/>
      <c r="GM3" s="580"/>
      <c r="GN3" s="581" t="s">
        <v>103</v>
      </c>
      <c r="GO3" s="581" t="s">
        <v>633</v>
      </c>
      <c r="GP3" s="582"/>
      <c r="GQ3" s="577"/>
    </row>
    <row r="4" spans="1:199" x14ac:dyDescent="0.25">
      <c r="A4" s="158"/>
      <c r="B4" s="164"/>
      <c r="C4" s="165"/>
      <c r="D4" s="109"/>
      <c r="E4" s="109"/>
      <c r="F4" s="109"/>
      <c r="G4" s="109"/>
      <c r="H4" s="109"/>
      <c r="I4" s="109"/>
      <c r="J4" s="110"/>
      <c r="K4" s="158"/>
      <c r="M4" s="577"/>
      <c r="N4" s="583"/>
      <c r="O4" s="584"/>
      <c r="P4" s="584"/>
      <c r="Q4" s="584"/>
      <c r="R4" s="584"/>
      <c r="S4" s="584"/>
      <c r="T4" s="584"/>
      <c r="U4" s="584"/>
      <c r="V4" s="585"/>
      <c r="W4" s="577"/>
      <c r="X4" s="577"/>
      <c r="Y4" s="583"/>
      <c r="Z4" s="584"/>
      <c r="AA4" s="584"/>
      <c r="AB4" s="584"/>
      <c r="AC4" s="584"/>
      <c r="AD4" s="584"/>
      <c r="AE4" s="584"/>
      <c r="AF4" s="584"/>
      <c r="AG4" s="585"/>
      <c r="AH4" s="577"/>
      <c r="AI4" s="577"/>
      <c r="AJ4" s="583"/>
      <c r="AK4" s="584"/>
      <c r="AL4" s="584"/>
      <c r="AM4" s="584"/>
      <c r="AN4" s="584"/>
      <c r="AO4" s="584"/>
      <c r="AP4" s="584"/>
      <c r="AQ4" s="584"/>
      <c r="AR4" s="585"/>
      <c r="AS4" s="577"/>
      <c r="AT4" s="577"/>
      <c r="AU4" s="583"/>
      <c r="AV4" s="584"/>
      <c r="AW4" s="584"/>
      <c r="AX4" s="584"/>
      <c r="AY4" s="584"/>
      <c r="AZ4" s="584"/>
      <c r="BA4" s="584"/>
      <c r="BB4" s="584"/>
      <c r="BC4" s="585"/>
      <c r="BD4" s="577"/>
      <c r="BE4" s="577"/>
      <c r="BF4" s="583"/>
      <c r="BG4" s="584"/>
      <c r="BH4" s="584"/>
      <c r="BI4" s="584"/>
      <c r="BJ4" s="584"/>
      <c r="BK4" s="584"/>
      <c r="BL4" s="584"/>
      <c r="BM4" s="584"/>
      <c r="BN4" s="585"/>
      <c r="BO4" s="577"/>
      <c r="BP4" s="577"/>
      <c r="BQ4" s="583"/>
      <c r="BR4" s="584"/>
      <c r="BS4" s="584"/>
      <c r="BT4" s="584"/>
      <c r="BU4" s="584"/>
      <c r="BV4" s="584"/>
      <c r="BW4" s="584"/>
      <c r="BX4" s="584"/>
      <c r="BY4" s="585"/>
      <c r="BZ4" s="577"/>
      <c r="CA4" s="577"/>
      <c r="CB4" s="583"/>
      <c r="CC4" s="584"/>
      <c r="CD4" s="584"/>
      <c r="CE4" s="584"/>
      <c r="CF4" s="584"/>
      <c r="CG4" s="584"/>
      <c r="CH4" s="584"/>
      <c r="CI4" s="584"/>
      <c r="CJ4" s="585"/>
      <c r="CK4" s="577"/>
      <c r="CL4" s="577"/>
      <c r="CM4" s="583"/>
      <c r="CN4" s="584"/>
      <c r="CO4" s="584"/>
      <c r="CP4" s="584"/>
      <c r="CQ4" s="584"/>
      <c r="CR4" s="584"/>
      <c r="CS4" s="584"/>
      <c r="CT4" s="584"/>
      <c r="CU4" s="585"/>
      <c r="CV4" s="577"/>
      <c r="CW4" s="577"/>
      <c r="CX4" s="583"/>
      <c r="CY4" s="584"/>
      <c r="CZ4" s="584"/>
      <c r="DA4" s="584"/>
      <c r="DB4" s="584"/>
      <c r="DC4" s="584"/>
      <c r="DD4" s="584"/>
      <c r="DE4" s="584"/>
      <c r="DF4" s="585"/>
      <c r="DG4" s="577"/>
      <c r="DH4" s="577"/>
      <c r="DI4" s="583"/>
      <c r="DJ4" s="584"/>
      <c r="DK4" s="584"/>
      <c r="DL4" s="584"/>
      <c r="DM4" s="584"/>
      <c r="DN4" s="584"/>
      <c r="DO4" s="584"/>
      <c r="DP4" s="584"/>
      <c r="DQ4" s="585"/>
      <c r="DR4" s="577"/>
      <c r="DS4" s="577"/>
      <c r="DT4" s="583"/>
      <c r="DU4" s="584"/>
      <c r="DV4" s="584"/>
      <c r="DW4" s="584"/>
      <c r="DX4" s="584"/>
      <c r="DY4" s="584"/>
      <c r="DZ4" s="584"/>
      <c r="EA4" s="584"/>
      <c r="EB4" s="585"/>
      <c r="EC4" s="577"/>
      <c r="ED4" s="577"/>
      <c r="EE4" s="583"/>
      <c r="EF4" s="584"/>
      <c r="EG4" s="584"/>
      <c r="EH4" s="584"/>
      <c r="EI4" s="584"/>
      <c r="EJ4" s="584"/>
      <c r="EK4" s="584"/>
      <c r="EL4" s="584"/>
      <c r="EM4" s="585"/>
      <c r="EN4" s="577"/>
      <c r="EO4" s="577"/>
      <c r="EP4" s="583"/>
      <c r="EQ4" s="584"/>
      <c r="ER4" s="584"/>
      <c r="ES4" s="584"/>
      <c r="ET4" s="584"/>
      <c r="EU4" s="584"/>
      <c r="EV4" s="584"/>
      <c r="EW4" s="584"/>
      <c r="EX4" s="585"/>
      <c r="EY4" s="577"/>
      <c r="EZ4" s="577"/>
      <c r="FA4" s="583"/>
      <c r="FB4" s="584"/>
      <c r="FC4" s="584"/>
      <c r="FD4" s="584"/>
      <c r="FE4" s="584"/>
      <c r="FF4" s="584"/>
      <c r="FG4" s="584"/>
      <c r="FH4" s="584"/>
      <c r="FI4" s="585"/>
      <c r="FJ4" s="577"/>
      <c r="FK4" s="577"/>
      <c r="FL4" s="583"/>
      <c r="FM4" s="584"/>
      <c r="FN4" s="584"/>
      <c r="FO4" s="584"/>
      <c r="FP4" s="584"/>
      <c r="FQ4" s="584"/>
      <c r="FR4" s="584"/>
      <c r="FS4" s="584"/>
      <c r="FT4" s="585"/>
      <c r="FU4" s="577"/>
      <c r="FV4" s="577"/>
      <c r="FW4" s="583"/>
      <c r="FX4" s="584"/>
      <c r="FY4" s="584"/>
      <c r="FZ4" s="584"/>
      <c r="GA4" s="584"/>
      <c r="GB4" s="584"/>
      <c r="GC4" s="584"/>
      <c r="GD4" s="584"/>
      <c r="GE4" s="585"/>
      <c r="GF4" s="577"/>
      <c r="GG4" s="577"/>
      <c r="GH4" s="583"/>
      <c r="GI4" s="584"/>
      <c r="GJ4" s="584"/>
      <c r="GK4" s="584"/>
      <c r="GL4" s="584"/>
      <c r="GM4" s="584"/>
      <c r="GN4" s="584"/>
      <c r="GO4" s="584"/>
      <c r="GP4" s="585"/>
      <c r="GQ4" s="577"/>
    </row>
    <row r="5" spans="1:199" ht="21" x14ac:dyDescent="0.25">
      <c r="A5" s="158"/>
      <c r="B5" s="1097" t="s">
        <v>120</v>
      </c>
      <c r="C5" s="1098"/>
      <c r="D5" s="1098"/>
      <c r="E5" s="1098"/>
      <c r="F5" s="1098"/>
      <c r="G5" s="1098"/>
      <c r="H5" s="1098"/>
      <c r="I5" s="1098"/>
      <c r="J5" s="1099"/>
      <c r="K5" s="158"/>
      <c r="M5" s="577"/>
      <c r="N5" s="1070" t="s">
        <v>120</v>
      </c>
      <c r="O5" s="1071"/>
      <c r="P5" s="1071"/>
      <c r="Q5" s="1071"/>
      <c r="R5" s="1071"/>
      <c r="S5" s="1071"/>
      <c r="T5" s="1071"/>
      <c r="U5" s="1071"/>
      <c r="V5" s="1072"/>
      <c r="W5" s="577"/>
      <c r="X5" s="577"/>
      <c r="Y5" s="1070" t="s">
        <v>120</v>
      </c>
      <c r="Z5" s="1071"/>
      <c r="AA5" s="1071"/>
      <c r="AB5" s="1071"/>
      <c r="AC5" s="1071"/>
      <c r="AD5" s="1071"/>
      <c r="AE5" s="1071"/>
      <c r="AF5" s="1071"/>
      <c r="AG5" s="1072"/>
      <c r="AH5" s="577"/>
      <c r="AI5" s="577"/>
      <c r="AJ5" s="1070" t="s">
        <v>120</v>
      </c>
      <c r="AK5" s="1071"/>
      <c r="AL5" s="1071"/>
      <c r="AM5" s="1071"/>
      <c r="AN5" s="1071"/>
      <c r="AO5" s="1071"/>
      <c r="AP5" s="1071"/>
      <c r="AQ5" s="1071"/>
      <c r="AR5" s="1072"/>
      <c r="AS5" s="577"/>
      <c r="AT5" s="577"/>
      <c r="AU5" s="1070" t="s">
        <v>120</v>
      </c>
      <c r="AV5" s="1071"/>
      <c r="AW5" s="1071"/>
      <c r="AX5" s="1071"/>
      <c r="AY5" s="1071"/>
      <c r="AZ5" s="1071"/>
      <c r="BA5" s="1071"/>
      <c r="BB5" s="1071"/>
      <c r="BC5" s="1072"/>
      <c r="BD5" s="577"/>
      <c r="BE5" s="577"/>
      <c r="BF5" s="1070" t="s">
        <v>120</v>
      </c>
      <c r="BG5" s="1071"/>
      <c r="BH5" s="1071"/>
      <c r="BI5" s="1071"/>
      <c r="BJ5" s="1071"/>
      <c r="BK5" s="1071"/>
      <c r="BL5" s="1071"/>
      <c r="BM5" s="1071"/>
      <c r="BN5" s="1072"/>
      <c r="BO5" s="577"/>
      <c r="BP5" s="577"/>
      <c r="BQ5" s="1070" t="s">
        <v>120</v>
      </c>
      <c r="BR5" s="1071"/>
      <c r="BS5" s="1071"/>
      <c r="BT5" s="1071"/>
      <c r="BU5" s="1071"/>
      <c r="BV5" s="1071"/>
      <c r="BW5" s="1071"/>
      <c r="BX5" s="1071"/>
      <c r="BY5" s="1072"/>
      <c r="BZ5" s="577"/>
      <c r="CA5" s="577"/>
      <c r="CB5" s="1070" t="s">
        <v>120</v>
      </c>
      <c r="CC5" s="1071"/>
      <c r="CD5" s="1071"/>
      <c r="CE5" s="1071"/>
      <c r="CF5" s="1071"/>
      <c r="CG5" s="1071"/>
      <c r="CH5" s="1071"/>
      <c r="CI5" s="1071"/>
      <c r="CJ5" s="1072"/>
      <c r="CK5" s="577"/>
      <c r="CL5" s="577"/>
      <c r="CM5" s="1070" t="s">
        <v>120</v>
      </c>
      <c r="CN5" s="1071"/>
      <c r="CO5" s="1071"/>
      <c r="CP5" s="1071"/>
      <c r="CQ5" s="1071"/>
      <c r="CR5" s="1071"/>
      <c r="CS5" s="1071"/>
      <c r="CT5" s="1071"/>
      <c r="CU5" s="1072"/>
      <c r="CV5" s="577"/>
      <c r="CW5" s="577"/>
      <c r="CX5" s="1070" t="s">
        <v>120</v>
      </c>
      <c r="CY5" s="1071"/>
      <c r="CZ5" s="1071"/>
      <c r="DA5" s="1071"/>
      <c r="DB5" s="1071"/>
      <c r="DC5" s="1071"/>
      <c r="DD5" s="1071"/>
      <c r="DE5" s="1071"/>
      <c r="DF5" s="1072"/>
      <c r="DG5" s="577"/>
      <c r="DH5" s="577"/>
      <c r="DI5" s="1070" t="s">
        <v>120</v>
      </c>
      <c r="DJ5" s="1071"/>
      <c r="DK5" s="1071"/>
      <c r="DL5" s="1071"/>
      <c r="DM5" s="1071"/>
      <c r="DN5" s="1071"/>
      <c r="DO5" s="1071"/>
      <c r="DP5" s="1071"/>
      <c r="DQ5" s="1072"/>
      <c r="DR5" s="577"/>
      <c r="DS5" s="577"/>
      <c r="DT5" s="1070" t="s">
        <v>120</v>
      </c>
      <c r="DU5" s="1071"/>
      <c r="DV5" s="1071"/>
      <c r="DW5" s="1071"/>
      <c r="DX5" s="1071"/>
      <c r="DY5" s="1071"/>
      <c r="DZ5" s="1071"/>
      <c r="EA5" s="1071"/>
      <c r="EB5" s="1072"/>
      <c r="EC5" s="577"/>
      <c r="ED5" s="577"/>
      <c r="EE5" s="1070" t="s">
        <v>120</v>
      </c>
      <c r="EF5" s="1071"/>
      <c r="EG5" s="1071"/>
      <c r="EH5" s="1071"/>
      <c r="EI5" s="1071"/>
      <c r="EJ5" s="1071"/>
      <c r="EK5" s="1071"/>
      <c r="EL5" s="1071"/>
      <c r="EM5" s="1072"/>
      <c r="EN5" s="577"/>
      <c r="EO5" s="577"/>
      <c r="EP5" s="1070" t="s">
        <v>120</v>
      </c>
      <c r="EQ5" s="1071"/>
      <c r="ER5" s="1071"/>
      <c r="ES5" s="1071"/>
      <c r="ET5" s="1071"/>
      <c r="EU5" s="1071"/>
      <c r="EV5" s="1071"/>
      <c r="EW5" s="1071"/>
      <c r="EX5" s="1072"/>
      <c r="EY5" s="577"/>
      <c r="EZ5" s="577"/>
      <c r="FA5" s="1070" t="s">
        <v>120</v>
      </c>
      <c r="FB5" s="1071"/>
      <c r="FC5" s="1071"/>
      <c r="FD5" s="1071"/>
      <c r="FE5" s="1071"/>
      <c r="FF5" s="1071"/>
      <c r="FG5" s="1071"/>
      <c r="FH5" s="1071"/>
      <c r="FI5" s="1072"/>
      <c r="FJ5" s="577"/>
      <c r="FK5" s="577"/>
      <c r="FL5" s="1070" t="s">
        <v>120</v>
      </c>
      <c r="FM5" s="1071"/>
      <c r="FN5" s="1071"/>
      <c r="FO5" s="1071"/>
      <c r="FP5" s="1071"/>
      <c r="FQ5" s="1071"/>
      <c r="FR5" s="1071"/>
      <c r="FS5" s="1071"/>
      <c r="FT5" s="1072"/>
      <c r="FU5" s="577"/>
      <c r="FV5" s="577"/>
      <c r="FW5" s="1070" t="s">
        <v>120</v>
      </c>
      <c r="FX5" s="1071"/>
      <c r="FY5" s="1071"/>
      <c r="FZ5" s="1071"/>
      <c r="GA5" s="1071"/>
      <c r="GB5" s="1071"/>
      <c r="GC5" s="1071"/>
      <c r="GD5" s="1071"/>
      <c r="GE5" s="1072"/>
      <c r="GF5" s="577"/>
      <c r="GG5" s="577"/>
      <c r="GH5" s="1070" t="s">
        <v>120</v>
      </c>
      <c r="GI5" s="1071"/>
      <c r="GJ5" s="1071"/>
      <c r="GK5" s="1071"/>
      <c r="GL5" s="1071"/>
      <c r="GM5" s="1071"/>
      <c r="GN5" s="1071"/>
      <c r="GO5" s="1071"/>
      <c r="GP5" s="1072"/>
      <c r="GQ5" s="577"/>
    </row>
    <row r="6" spans="1:199" x14ac:dyDescent="0.25">
      <c r="A6" s="158"/>
      <c r="B6" s="164"/>
      <c r="C6" s="165"/>
      <c r="D6" s="109"/>
      <c r="E6" s="109"/>
      <c r="F6" s="109"/>
      <c r="G6" s="109"/>
      <c r="H6" s="109"/>
      <c r="I6" s="109"/>
      <c r="J6" s="110"/>
      <c r="K6" s="158"/>
      <c r="M6" s="577"/>
      <c r="N6" s="583"/>
      <c r="O6" s="584"/>
      <c r="P6" s="584"/>
      <c r="Q6" s="584"/>
      <c r="R6" s="584"/>
      <c r="S6" s="584"/>
      <c r="T6" s="584"/>
      <c r="U6" s="584"/>
      <c r="V6" s="585"/>
      <c r="W6" s="577"/>
      <c r="X6" s="577"/>
      <c r="Y6" s="583"/>
      <c r="Z6" s="584"/>
      <c r="AA6" s="584"/>
      <c r="AB6" s="584"/>
      <c r="AC6" s="584"/>
      <c r="AD6" s="584"/>
      <c r="AE6" s="584"/>
      <c r="AF6" s="584"/>
      <c r="AG6" s="585"/>
      <c r="AH6" s="577"/>
      <c r="AI6" s="577"/>
      <c r="AJ6" s="583"/>
      <c r="AK6" s="584"/>
      <c r="AL6" s="584"/>
      <c r="AM6" s="584"/>
      <c r="AN6" s="584"/>
      <c r="AO6" s="584"/>
      <c r="AP6" s="584"/>
      <c r="AQ6" s="584"/>
      <c r="AR6" s="585"/>
      <c r="AS6" s="577"/>
      <c r="AT6" s="577"/>
      <c r="AU6" s="583"/>
      <c r="AV6" s="584"/>
      <c r="AW6" s="584"/>
      <c r="AX6" s="584"/>
      <c r="AY6" s="584"/>
      <c r="AZ6" s="584"/>
      <c r="BA6" s="584"/>
      <c r="BB6" s="584"/>
      <c r="BC6" s="585"/>
      <c r="BD6" s="577"/>
      <c r="BE6" s="577"/>
      <c r="BF6" s="583"/>
      <c r="BG6" s="584"/>
      <c r="BH6" s="584"/>
      <c r="BI6" s="584"/>
      <c r="BJ6" s="584"/>
      <c r="BK6" s="584"/>
      <c r="BL6" s="584"/>
      <c r="BM6" s="584"/>
      <c r="BN6" s="585"/>
      <c r="BO6" s="577"/>
      <c r="BP6" s="577"/>
      <c r="BQ6" s="583"/>
      <c r="BR6" s="584"/>
      <c r="BS6" s="584"/>
      <c r="BT6" s="584"/>
      <c r="BU6" s="584"/>
      <c r="BV6" s="584"/>
      <c r="BW6" s="584"/>
      <c r="BX6" s="584"/>
      <c r="BY6" s="585"/>
      <c r="BZ6" s="577"/>
      <c r="CA6" s="577"/>
      <c r="CB6" s="583"/>
      <c r="CC6" s="584"/>
      <c r="CD6" s="584"/>
      <c r="CE6" s="584"/>
      <c r="CF6" s="584"/>
      <c r="CG6" s="584"/>
      <c r="CH6" s="584"/>
      <c r="CI6" s="584"/>
      <c r="CJ6" s="585"/>
      <c r="CK6" s="577"/>
      <c r="CL6" s="577"/>
      <c r="CM6" s="583"/>
      <c r="CN6" s="584"/>
      <c r="CO6" s="584"/>
      <c r="CP6" s="584"/>
      <c r="CQ6" s="584"/>
      <c r="CR6" s="584"/>
      <c r="CS6" s="584"/>
      <c r="CT6" s="584"/>
      <c r="CU6" s="585"/>
      <c r="CV6" s="577"/>
      <c r="CW6" s="577"/>
      <c r="CX6" s="583"/>
      <c r="CY6" s="584"/>
      <c r="CZ6" s="584"/>
      <c r="DA6" s="584"/>
      <c r="DB6" s="584"/>
      <c r="DC6" s="584"/>
      <c r="DD6" s="584"/>
      <c r="DE6" s="584"/>
      <c r="DF6" s="585"/>
      <c r="DG6" s="577"/>
      <c r="DH6" s="577"/>
      <c r="DI6" s="583"/>
      <c r="DJ6" s="584"/>
      <c r="DK6" s="584"/>
      <c r="DL6" s="584"/>
      <c r="DM6" s="584"/>
      <c r="DN6" s="584"/>
      <c r="DO6" s="584"/>
      <c r="DP6" s="584"/>
      <c r="DQ6" s="585"/>
      <c r="DR6" s="577"/>
      <c r="DS6" s="577"/>
      <c r="DT6" s="583"/>
      <c r="DU6" s="584"/>
      <c r="DV6" s="584"/>
      <c r="DW6" s="584"/>
      <c r="DX6" s="584"/>
      <c r="DY6" s="584"/>
      <c r="DZ6" s="584"/>
      <c r="EA6" s="584"/>
      <c r="EB6" s="585"/>
      <c r="EC6" s="577"/>
      <c r="ED6" s="577"/>
      <c r="EE6" s="583"/>
      <c r="EF6" s="584"/>
      <c r="EG6" s="584"/>
      <c r="EH6" s="584"/>
      <c r="EI6" s="584"/>
      <c r="EJ6" s="584"/>
      <c r="EK6" s="584"/>
      <c r="EL6" s="584"/>
      <c r="EM6" s="585"/>
      <c r="EN6" s="577"/>
      <c r="EO6" s="577"/>
      <c r="EP6" s="583"/>
      <c r="EQ6" s="584"/>
      <c r="ER6" s="584"/>
      <c r="ES6" s="584"/>
      <c r="ET6" s="584"/>
      <c r="EU6" s="584"/>
      <c r="EV6" s="584"/>
      <c r="EW6" s="584"/>
      <c r="EX6" s="585"/>
      <c r="EY6" s="577"/>
      <c r="EZ6" s="577"/>
      <c r="FA6" s="583"/>
      <c r="FB6" s="584"/>
      <c r="FC6" s="584"/>
      <c r="FD6" s="584"/>
      <c r="FE6" s="584"/>
      <c r="FF6" s="584"/>
      <c r="FG6" s="584"/>
      <c r="FH6" s="584"/>
      <c r="FI6" s="585"/>
      <c r="FJ6" s="577"/>
      <c r="FK6" s="577"/>
      <c r="FL6" s="583"/>
      <c r="FM6" s="584"/>
      <c r="FN6" s="584"/>
      <c r="FO6" s="584"/>
      <c r="FP6" s="584"/>
      <c r="FQ6" s="584"/>
      <c r="FR6" s="584"/>
      <c r="FS6" s="584"/>
      <c r="FT6" s="585"/>
      <c r="FU6" s="577"/>
      <c r="FV6" s="577"/>
      <c r="FW6" s="583"/>
      <c r="FX6" s="584"/>
      <c r="FY6" s="584"/>
      <c r="FZ6" s="584"/>
      <c r="GA6" s="584"/>
      <c r="GB6" s="584"/>
      <c r="GC6" s="584"/>
      <c r="GD6" s="584"/>
      <c r="GE6" s="585"/>
      <c r="GF6" s="577"/>
      <c r="GG6" s="577"/>
      <c r="GH6" s="583"/>
      <c r="GI6" s="584"/>
      <c r="GJ6" s="584"/>
      <c r="GK6" s="584"/>
      <c r="GL6" s="584"/>
      <c r="GM6" s="584"/>
      <c r="GN6" s="584"/>
      <c r="GO6" s="584"/>
      <c r="GP6" s="585"/>
      <c r="GQ6" s="577"/>
    </row>
    <row r="7" spans="1:199" x14ac:dyDescent="0.25">
      <c r="A7" s="158"/>
      <c r="B7" s="164"/>
      <c r="C7" s="165"/>
      <c r="D7" s="1100" t="s">
        <v>104</v>
      </c>
      <c r="E7" s="1100"/>
      <c r="F7" s="1100"/>
      <c r="G7" s="109"/>
      <c r="H7" s="109"/>
      <c r="I7" s="109"/>
      <c r="J7" s="110"/>
      <c r="K7" s="158"/>
      <c r="M7" s="577"/>
      <c r="N7" s="583"/>
      <c r="O7" s="584"/>
      <c r="P7" s="584"/>
      <c r="Q7" s="584"/>
      <c r="R7" s="584"/>
      <c r="S7" s="584"/>
      <c r="T7" s="584"/>
      <c r="U7" s="584"/>
      <c r="V7" s="585"/>
      <c r="W7" s="577"/>
      <c r="X7" s="577"/>
      <c r="Y7" s="583"/>
      <c r="Z7" s="584"/>
      <c r="AA7" s="584"/>
      <c r="AB7" s="584"/>
      <c r="AC7" s="584"/>
      <c r="AD7" s="584"/>
      <c r="AE7" s="584"/>
      <c r="AF7" s="584"/>
      <c r="AG7" s="585"/>
      <c r="AH7" s="577"/>
      <c r="AI7" s="577"/>
      <c r="AJ7" s="583"/>
      <c r="AK7" s="584"/>
      <c r="AL7" s="584"/>
      <c r="AM7" s="584"/>
      <c r="AN7" s="584"/>
      <c r="AO7" s="584"/>
      <c r="AP7" s="584"/>
      <c r="AQ7" s="584"/>
      <c r="AR7" s="585"/>
      <c r="AS7" s="577"/>
      <c r="AT7" s="577"/>
      <c r="AU7" s="583"/>
      <c r="AV7" s="584"/>
      <c r="AW7" s="584"/>
      <c r="AX7" s="584"/>
      <c r="AY7" s="584"/>
      <c r="AZ7" s="584"/>
      <c r="BA7" s="584"/>
      <c r="BB7" s="584"/>
      <c r="BC7" s="585"/>
      <c r="BD7" s="577"/>
      <c r="BE7" s="577"/>
      <c r="BF7" s="583"/>
      <c r="BG7" s="584"/>
      <c r="BH7" s="584"/>
      <c r="BI7" s="584"/>
      <c r="BJ7" s="584"/>
      <c r="BK7" s="584"/>
      <c r="BL7" s="584"/>
      <c r="BM7" s="584"/>
      <c r="BN7" s="585"/>
      <c r="BO7" s="577"/>
      <c r="BP7" s="577"/>
      <c r="BQ7" s="583"/>
      <c r="BR7" s="584"/>
      <c r="BS7" s="584"/>
      <c r="BT7" s="584"/>
      <c r="BU7" s="584"/>
      <c r="BV7" s="584"/>
      <c r="BW7" s="584"/>
      <c r="BX7" s="584"/>
      <c r="BY7" s="585"/>
      <c r="BZ7" s="577"/>
      <c r="CA7" s="577"/>
      <c r="CB7" s="583"/>
      <c r="CC7" s="584"/>
      <c r="CD7" s="584"/>
      <c r="CE7" s="584"/>
      <c r="CF7" s="584"/>
      <c r="CG7" s="584"/>
      <c r="CH7" s="584"/>
      <c r="CI7" s="584"/>
      <c r="CJ7" s="585"/>
      <c r="CK7" s="577"/>
      <c r="CL7" s="577"/>
      <c r="CM7" s="583"/>
      <c r="CN7" s="584"/>
      <c r="CO7" s="584"/>
      <c r="CP7" s="584"/>
      <c r="CQ7" s="584"/>
      <c r="CR7" s="584"/>
      <c r="CS7" s="584"/>
      <c r="CT7" s="584"/>
      <c r="CU7" s="585"/>
      <c r="CV7" s="577"/>
      <c r="CW7" s="577"/>
      <c r="CX7" s="583"/>
      <c r="CY7" s="584"/>
      <c r="CZ7" s="584"/>
      <c r="DA7" s="584"/>
      <c r="DB7" s="584"/>
      <c r="DC7" s="584"/>
      <c r="DD7" s="584"/>
      <c r="DE7" s="584"/>
      <c r="DF7" s="585"/>
      <c r="DG7" s="577"/>
      <c r="DH7" s="577"/>
      <c r="DI7" s="583"/>
      <c r="DJ7" s="584"/>
      <c r="DK7" s="584"/>
      <c r="DL7" s="584"/>
      <c r="DM7" s="584"/>
      <c r="DN7" s="584"/>
      <c r="DO7" s="584"/>
      <c r="DP7" s="584"/>
      <c r="DQ7" s="585"/>
      <c r="DR7" s="577"/>
      <c r="DS7" s="577"/>
      <c r="DT7" s="583"/>
      <c r="DU7" s="584"/>
      <c r="DV7" s="584"/>
      <c r="DW7" s="584"/>
      <c r="DX7" s="584"/>
      <c r="DY7" s="584"/>
      <c r="DZ7" s="584"/>
      <c r="EA7" s="584"/>
      <c r="EB7" s="585"/>
      <c r="EC7" s="577"/>
      <c r="ED7" s="577"/>
      <c r="EE7" s="583"/>
      <c r="EF7" s="584"/>
      <c r="EG7" s="584"/>
      <c r="EH7" s="584"/>
      <c r="EI7" s="584"/>
      <c r="EJ7" s="584"/>
      <c r="EK7" s="584"/>
      <c r="EL7" s="584"/>
      <c r="EM7" s="585"/>
      <c r="EN7" s="577"/>
      <c r="EO7" s="577"/>
      <c r="EP7" s="583"/>
      <c r="EQ7" s="584"/>
      <c r="ER7" s="584"/>
      <c r="ES7" s="584"/>
      <c r="ET7" s="584"/>
      <c r="EU7" s="584"/>
      <c r="EV7" s="584"/>
      <c r="EW7" s="584"/>
      <c r="EX7" s="585"/>
      <c r="EY7" s="577"/>
      <c r="EZ7" s="577"/>
      <c r="FA7" s="583"/>
      <c r="FB7" s="584"/>
      <c r="FC7" s="584"/>
      <c r="FD7" s="584"/>
      <c r="FE7" s="584"/>
      <c r="FF7" s="584"/>
      <c r="FG7" s="584"/>
      <c r="FH7" s="584"/>
      <c r="FI7" s="585"/>
      <c r="FJ7" s="577"/>
      <c r="FK7" s="577"/>
      <c r="FL7" s="583"/>
      <c r="FM7" s="584"/>
      <c r="FN7" s="584"/>
      <c r="FO7" s="584"/>
      <c r="FP7" s="584"/>
      <c r="FQ7" s="584"/>
      <c r="FR7" s="584"/>
      <c r="FS7" s="584"/>
      <c r="FT7" s="585"/>
      <c r="FU7" s="577"/>
      <c r="FV7" s="577"/>
      <c r="FW7" s="583"/>
      <c r="FX7" s="584"/>
      <c r="FY7" s="584"/>
      <c r="FZ7" s="584"/>
      <c r="GA7" s="584"/>
      <c r="GB7" s="584"/>
      <c r="GC7" s="584"/>
      <c r="GD7" s="584"/>
      <c r="GE7" s="585"/>
      <c r="GF7" s="577"/>
      <c r="GG7" s="577"/>
      <c r="GH7" s="583"/>
      <c r="GI7" s="584"/>
      <c r="GJ7" s="584"/>
      <c r="GK7" s="584"/>
      <c r="GL7" s="584"/>
      <c r="GM7" s="584"/>
      <c r="GN7" s="584"/>
      <c r="GO7" s="584"/>
      <c r="GP7" s="585"/>
      <c r="GQ7" s="577"/>
    </row>
    <row r="8" spans="1:199" ht="15.75" x14ac:dyDescent="0.25">
      <c r="A8" s="158"/>
      <c r="B8" s="164"/>
      <c r="C8" s="165"/>
      <c r="D8" s="1100"/>
      <c r="E8" s="1100"/>
      <c r="F8" s="1100"/>
      <c r="G8" s="166"/>
      <c r="H8" s="166"/>
      <c r="I8" s="166"/>
      <c r="J8" s="167"/>
      <c r="K8" s="158"/>
      <c r="M8" s="577"/>
      <c r="N8" s="586" t="s">
        <v>49</v>
      </c>
      <c r="O8" s="587">
        <v>1110</v>
      </c>
      <c r="P8" s="588" t="s">
        <v>11</v>
      </c>
      <c r="Q8" s="589"/>
      <c r="R8" s="589"/>
      <c r="S8" s="589"/>
      <c r="T8" s="589"/>
      <c r="U8" s="589"/>
      <c r="V8" s="590"/>
      <c r="W8" s="577"/>
      <c r="X8" s="577"/>
      <c r="Y8" s="586" t="s">
        <v>49</v>
      </c>
      <c r="Z8" s="587">
        <v>3140</v>
      </c>
      <c r="AA8" s="588" t="s">
        <v>208</v>
      </c>
      <c r="AB8" s="589"/>
      <c r="AC8" s="589"/>
      <c r="AD8" s="589"/>
      <c r="AE8" s="589"/>
      <c r="AF8" s="589"/>
      <c r="AG8" s="590"/>
      <c r="AH8" s="577"/>
      <c r="AI8" s="577"/>
      <c r="AJ8" s="586" t="s">
        <v>49</v>
      </c>
      <c r="AK8" s="587">
        <v>4220</v>
      </c>
      <c r="AL8" s="588" t="s">
        <v>224</v>
      </c>
      <c r="AM8" s="589"/>
      <c r="AN8" s="589"/>
      <c r="AO8" s="589"/>
      <c r="AP8" s="589"/>
      <c r="AQ8" s="589"/>
      <c r="AR8" s="590"/>
      <c r="AS8" s="577"/>
      <c r="AT8" s="577"/>
      <c r="AU8" s="586" t="s">
        <v>49</v>
      </c>
      <c r="AV8" s="587">
        <v>4240</v>
      </c>
      <c r="AW8" s="588" t="s">
        <v>228</v>
      </c>
      <c r="AX8" s="589"/>
      <c r="AY8" s="589"/>
      <c r="AZ8" s="589"/>
      <c r="BA8" s="589"/>
      <c r="BB8" s="589"/>
      <c r="BC8" s="590"/>
      <c r="BD8" s="577"/>
      <c r="BE8" s="577"/>
      <c r="BF8" s="586" t="s">
        <v>49</v>
      </c>
      <c r="BG8" s="587">
        <v>4260</v>
      </c>
      <c r="BH8" s="588" t="s">
        <v>258</v>
      </c>
      <c r="BI8" s="589"/>
      <c r="BJ8" s="589"/>
      <c r="BK8" s="589"/>
      <c r="BL8" s="589"/>
      <c r="BM8" s="589"/>
      <c r="BN8" s="590"/>
      <c r="BO8" s="577"/>
      <c r="BP8" s="577"/>
      <c r="BQ8" s="586" t="s">
        <v>49</v>
      </c>
      <c r="BR8" s="587">
        <v>4520</v>
      </c>
      <c r="BS8" s="588" t="s">
        <v>272</v>
      </c>
      <c r="BT8" s="589"/>
      <c r="BU8" s="589"/>
      <c r="BV8" s="589"/>
      <c r="BW8" s="589"/>
      <c r="BX8" s="589"/>
      <c r="BY8" s="590"/>
      <c r="BZ8" s="577"/>
      <c r="CA8" s="577"/>
      <c r="CB8" s="586" t="s">
        <v>49</v>
      </c>
      <c r="CC8" s="587">
        <v>6140</v>
      </c>
      <c r="CD8" s="588" t="s">
        <v>372</v>
      </c>
      <c r="CE8" s="589"/>
      <c r="CF8" s="589"/>
      <c r="CG8" s="589"/>
      <c r="CH8" s="589"/>
      <c r="CI8" s="589"/>
      <c r="CJ8" s="590"/>
      <c r="CK8" s="577"/>
      <c r="CL8" s="577"/>
      <c r="CM8" s="586" t="s">
        <v>49</v>
      </c>
      <c r="CN8" s="587">
        <v>6260</v>
      </c>
      <c r="CO8" s="588" t="s">
        <v>384</v>
      </c>
      <c r="CP8" s="589"/>
      <c r="CQ8" s="589"/>
      <c r="CR8" s="589"/>
      <c r="CS8" s="589"/>
      <c r="CT8" s="589"/>
      <c r="CU8" s="590"/>
      <c r="CV8" s="577"/>
      <c r="CW8" s="577"/>
      <c r="CX8" s="586" t="s">
        <v>49</v>
      </c>
      <c r="CY8" s="587">
        <v>8130</v>
      </c>
      <c r="CZ8" s="588" t="s">
        <v>425</v>
      </c>
      <c r="DA8" s="589"/>
      <c r="DB8" s="589"/>
      <c r="DC8" s="589"/>
      <c r="DD8" s="589"/>
      <c r="DE8" s="589"/>
      <c r="DF8" s="590"/>
      <c r="DG8" s="577"/>
      <c r="DH8" s="577"/>
      <c r="DI8" s="586" t="s">
        <v>49</v>
      </c>
      <c r="DJ8" s="587">
        <v>8220</v>
      </c>
      <c r="DK8" s="588" t="s">
        <v>436</v>
      </c>
      <c r="DL8" s="589"/>
      <c r="DM8" s="589"/>
      <c r="DN8" s="589"/>
      <c r="DO8" s="589"/>
      <c r="DP8" s="589"/>
      <c r="DQ8" s="590"/>
      <c r="DR8" s="577"/>
      <c r="DS8" s="577"/>
      <c r="DT8" s="586" t="s">
        <v>49</v>
      </c>
      <c r="DU8" s="587">
        <v>9120</v>
      </c>
      <c r="DV8" s="588" t="s">
        <v>443</v>
      </c>
      <c r="DW8" s="589"/>
      <c r="DX8" s="589"/>
      <c r="DY8" s="589"/>
      <c r="DZ8" s="589"/>
      <c r="EA8" s="589"/>
      <c r="EB8" s="590"/>
      <c r="EC8" s="577"/>
      <c r="ED8" s="577"/>
      <c r="EE8" s="586" t="s">
        <v>49</v>
      </c>
      <c r="EF8" s="587">
        <v>9230</v>
      </c>
      <c r="EG8" s="588" t="s">
        <v>466</v>
      </c>
      <c r="EH8" s="589"/>
      <c r="EI8" s="589"/>
      <c r="EJ8" s="589"/>
      <c r="EK8" s="589"/>
      <c r="EL8" s="589"/>
      <c r="EM8" s="590"/>
      <c r="EN8" s="577"/>
      <c r="EO8" s="577"/>
      <c r="EP8" s="586" t="s">
        <v>49</v>
      </c>
      <c r="EQ8" s="587">
        <v>10430</v>
      </c>
      <c r="ER8" s="588" t="s">
        <v>486</v>
      </c>
      <c r="ES8" s="589"/>
      <c r="ET8" s="589"/>
      <c r="EU8" s="589"/>
      <c r="EV8" s="589"/>
      <c r="EW8" s="589"/>
      <c r="EX8" s="590"/>
      <c r="EY8" s="577"/>
      <c r="EZ8" s="577"/>
      <c r="FA8" s="586" t="s">
        <v>49</v>
      </c>
      <c r="FB8" s="587">
        <v>4130</v>
      </c>
      <c r="FC8" s="588" t="s">
        <v>502</v>
      </c>
      <c r="FD8" s="589"/>
      <c r="FE8" s="589"/>
      <c r="FF8" s="589"/>
      <c r="FG8" s="589"/>
      <c r="FH8" s="589"/>
      <c r="FI8" s="590"/>
      <c r="FJ8" s="577"/>
      <c r="FK8" s="577"/>
      <c r="FL8" s="586" t="s">
        <v>49</v>
      </c>
      <c r="FM8" s="587">
        <v>5100</v>
      </c>
      <c r="FN8" s="588" t="s">
        <v>526</v>
      </c>
      <c r="FO8" s="589"/>
      <c r="FP8" s="589"/>
      <c r="FQ8" s="589"/>
      <c r="FR8" s="589"/>
      <c r="FS8" s="589"/>
      <c r="FT8" s="590"/>
      <c r="FU8" s="577"/>
      <c r="FV8" s="577"/>
      <c r="FW8" s="586" t="s">
        <v>49</v>
      </c>
      <c r="FX8" s="587">
        <v>3280</v>
      </c>
      <c r="FY8" s="588" t="s">
        <v>552</v>
      </c>
      <c r="FZ8" s="589"/>
      <c r="GA8" s="589"/>
      <c r="GB8" s="589"/>
      <c r="GC8" s="589"/>
      <c r="GD8" s="589"/>
      <c r="GE8" s="590"/>
      <c r="GF8" s="577"/>
      <c r="GG8" s="577"/>
      <c r="GH8" s="586" t="s">
        <v>49</v>
      </c>
      <c r="GI8" s="587">
        <v>6370</v>
      </c>
      <c r="GJ8" s="588" t="s">
        <v>581</v>
      </c>
      <c r="GK8" s="589"/>
      <c r="GL8" s="589"/>
      <c r="GM8" s="589"/>
      <c r="GN8" s="589"/>
      <c r="GO8" s="589"/>
      <c r="GP8" s="590"/>
      <c r="GQ8" s="577"/>
    </row>
    <row r="9" spans="1:199" x14ac:dyDescent="0.25">
      <c r="A9" s="158"/>
      <c r="B9" s="164"/>
      <c r="C9" s="165"/>
      <c r="D9" s="168"/>
      <c r="E9" s="109"/>
      <c r="F9" s="109"/>
      <c r="G9" s="109"/>
      <c r="H9" s="109"/>
      <c r="I9" s="109"/>
      <c r="J9" s="110"/>
      <c r="K9" s="158"/>
      <c r="M9" s="577"/>
      <c r="N9" s="583"/>
      <c r="O9" s="584"/>
      <c r="P9" s="591"/>
      <c r="Q9" s="584"/>
      <c r="R9" s="584"/>
      <c r="S9" s="584"/>
      <c r="T9" s="584"/>
      <c r="U9" s="584"/>
      <c r="V9" s="585"/>
      <c r="W9" s="577"/>
      <c r="X9" s="577"/>
      <c r="Y9" s="583"/>
      <c r="Z9" s="584"/>
      <c r="AA9" s="591"/>
      <c r="AB9" s="584"/>
      <c r="AC9" s="584"/>
      <c r="AD9" s="584"/>
      <c r="AE9" s="584"/>
      <c r="AF9" s="584"/>
      <c r="AG9" s="585"/>
      <c r="AH9" s="577"/>
      <c r="AI9" s="577"/>
      <c r="AJ9" s="583"/>
      <c r="AK9" s="584"/>
      <c r="AL9" s="591"/>
      <c r="AM9" s="584"/>
      <c r="AN9" s="584"/>
      <c r="AO9" s="584"/>
      <c r="AP9" s="584"/>
      <c r="AQ9" s="584"/>
      <c r="AR9" s="585"/>
      <c r="AS9" s="577"/>
      <c r="AT9" s="577"/>
      <c r="AU9" s="583"/>
      <c r="AV9" s="584"/>
      <c r="AW9" s="591"/>
      <c r="AX9" s="584"/>
      <c r="AY9" s="584"/>
      <c r="AZ9" s="584"/>
      <c r="BA9" s="584"/>
      <c r="BB9" s="584"/>
      <c r="BC9" s="585"/>
      <c r="BD9" s="577"/>
      <c r="BE9" s="577"/>
      <c r="BF9" s="583"/>
      <c r="BG9" s="584"/>
      <c r="BH9" s="591"/>
      <c r="BI9" s="584"/>
      <c r="BJ9" s="584"/>
      <c r="BK9" s="584"/>
      <c r="BL9" s="584"/>
      <c r="BM9" s="584"/>
      <c r="BN9" s="585"/>
      <c r="BO9" s="577"/>
      <c r="BP9" s="577"/>
      <c r="BQ9" s="583"/>
      <c r="BR9" s="584"/>
      <c r="BS9" s="591"/>
      <c r="BT9" s="584"/>
      <c r="BU9" s="584"/>
      <c r="BV9" s="584"/>
      <c r="BW9" s="584"/>
      <c r="BX9" s="584"/>
      <c r="BY9" s="585"/>
      <c r="BZ9" s="577"/>
      <c r="CA9" s="577"/>
      <c r="CB9" s="583"/>
      <c r="CC9" s="584"/>
      <c r="CD9" s="591"/>
      <c r="CE9" s="584"/>
      <c r="CF9" s="584"/>
      <c r="CG9" s="584"/>
      <c r="CH9" s="584"/>
      <c r="CI9" s="584"/>
      <c r="CJ9" s="585"/>
      <c r="CK9" s="577"/>
      <c r="CL9" s="577"/>
      <c r="CM9" s="583"/>
      <c r="CN9" s="584"/>
      <c r="CO9" s="591"/>
      <c r="CP9" s="584"/>
      <c r="CQ9" s="584"/>
      <c r="CR9" s="584"/>
      <c r="CS9" s="584"/>
      <c r="CT9" s="584"/>
      <c r="CU9" s="585"/>
      <c r="CV9" s="577"/>
      <c r="CW9" s="577"/>
      <c r="CX9" s="583"/>
      <c r="CY9" s="584"/>
      <c r="CZ9" s="591"/>
      <c r="DA9" s="584"/>
      <c r="DB9" s="584"/>
      <c r="DC9" s="584"/>
      <c r="DD9" s="584"/>
      <c r="DE9" s="584"/>
      <c r="DF9" s="585"/>
      <c r="DG9" s="577"/>
      <c r="DH9" s="577"/>
      <c r="DI9" s="583"/>
      <c r="DJ9" s="584"/>
      <c r="DK9" s="591"/>
      <c r="DL9" s="584"/>
      <c r="DM9" s="584"/>
      <c r="DN9" s="584"/>
      <c r="DO9" s="584"/>
      <c r="DP9" s="584"/>
      <c r="DQ9" s="585"/>
      <c r="DR9" s="577"/>
      <c r="DS9" s="577"/>
      <c r="DT9" s="583"/>
      <c r="DU9" s="584"/>
      <c r="DV9" s="591"/>
      <c r="DW9" s="584"/>
      <c r="DX9" s="584"/>
      <c r="DY9" s="584"/>
      <c r="DZ9" s="584"/>
      <c r="EA9" s="584"/>
      <c r="EB9" s="585"/>
      <c r="EC9" s="577"/>
      <c r="ED9" s="577"/>
      <c r="EE9" s="583"/>
      <c r="EF9" s="584"/>
      <c r="EG9" s="591"/>
      <c r="EH9" s="584"/>
      <c r="EI9" s="584"/>
      <c r="EJ9" s="584"/>
      <c r="EK9" s="584"/>
      <c r="EL9" s="584"/>
      <c r="EM9" s="585"/>
      <c r="EN9" s="577"/>
      <c r="EO9" s="577"/>
      <c r="EP9" s="583"/>
      <c r="EQ9" s="584"/>
      <c r="ER9" s="591"/>
      <c r="ES9" s="584"/>
      <c r="ET9" s="584"/>
      <c r="EU9" s="584"/>
      <c r="EV9" s="584"/>
      <c r="EW9" s="584"/>
      <c r="EX9" s="585"/>
      <c r="EY9" s="577"/>
      <c r="EZ9" s="577"/>
      <c r="FA9" s="583"/>
      <c r="FB9" s="584"/>
      <c r="FC9" s="591"/>
      <c r="FD9" s="584"/>
      <c r="FE9" s="584"/>
      <c r="FF9" s="584"/>
      <c r="FG9" s="584"/>
      <c r="FH9" s="584"/>
      <c r="FI9" s="585"/>
      <c r="FJ9" s="577"/>
      <c r="FK9" s="577"/>
      <c r="FL9" s="583"/>
      <c r="FM9" s="584"/>
      <c r="FN9" s="591"/>
      <c r="FO9" s="584"/>
      <c r="FP9" s="584"/>
      <c r="FQ9" s="584"/>
      <c r="FR9" s="584"/>
      <c r="FS9" s="584"/>
      <c r="FT9" s="585"/>
      <c r="FU9" s="577"/>
      <c r="FV9" s="577"/>
      <c r="FW9" s="583"/>
      <c r="FX9" s="584"/>
      <c r="FY9" s="591"/>
      <c r="FZ9" s="584"/>
      <c r="GA9" s="584"/>
      <c r="GB9" s="584"/>
      <c r="GC9" s="584"/>
      <c r="GD9" s="584"/>
      <c r="GE9" s="585"/>
      <c r="GF9" s="577"/>
      <c r="GG9" s="577"/>
      <c r="GH9" s="583"/>
      <c r="GI9" s="584"/>
      <c r="GJ9" s="591"/>
      <c r="GK9" s="584"/>
      <c r="GL9" s="584"/>
      <c r="GM9" s="584"/>
      <c r="GN9" s="584"/>
      <c r="GO9" s="584"/>
      <c r="GP9" s="585"/>
      <c r="GQ9" s="577"/>
    </row>
    <row r="10" spans="1:199" x14ac:dyDescent="0.25">
      <c r="A10" s="158"/>
      <c r="B10" s="169"/>
      <c r="C10" s="170"/>
      <c r="D10" s="1101"/>
      <c r="E10" s="1101"/>
      <c r="F10" s="1101"/>
      <c r="G10" s="1101"/>
      <c r="H10" s="1101"/>
      <c r="I10" s="1101"/>
      <c r="J10" s="1102"/>
      <c r="K10" s="158"/>
      <c r="M10" s="577"/>
      <c r="N10" s="592"/>
      <c r="O10" s="593"/>
      <c r="P10" s="1073" t="s">
        <v>634</v>
      </c>
      <c r="Q10" s="1073"/>
      <c r="R10" s="1073"/>
      <c r="S10" s="1073"/>
      <c r="T10" s="1073"/>
      <c r="U10" s="1073"/>
      <c r="V10" s="1074"/>
      <c r="W10" s="577"/>
      <c r="X10" s="577"/>
      <c r="Y10" s="592"/>
      <c r="Z10" s="593"/>
      <c r="AA10" s="1073" t="s">
        <v>634</v>
      </c>
      <c r="AB10" s="1073"/>
      <c r="AC10" s="1073"/>
      <c r="AD10" s="1073"/>
      <c r="AE10" s="1073"/>
      <c r="AF10" s="1073"/>
      <c r="AG10" s="1074"/>
      <c r="AH10" s="577"/>
      <c r="AI10" s="577"/>
      <c r="AJ10" s="592"/>
      <c r="AK10" s="593"/>
      <c r="AL10" s="1073" t="s">
        <v>634</v>
      </c>
      <c r="AM10" s="1073"/>
      <c r="AN10" s="1073"/>
      <c r="AO10" s="1073"/>
      <c r="AP10" s="1073"/>
      <c r="AQ10" s="1073"/>
      <c r="AR10" s="1074"/>
      <c r="AS10" s="577"/>
      <c r="AT10" s="577"/>
      <c r="AU10" s="592"/>
      <c r="AV10" s="593"/>
      <c r="AW10" s="1073" t="s">
        <v>634</v>
      </c>
      <c r="AX10" s="1073"/>
      <c r="AY10" s="1073"/>
      <c r="AZ10" s="1073"/>
      <c r="BA10" s="1073"/>
      <c r="BB10" s="1073"/>
      <c r="BC10" s="1074"/>
      <c r="BD10" s="577"/>
      <c r="BE10" s="577"/>
      <c r="BF10" s="592"/>
      <c r="BG10" s="593"/>
      <c r="BH10" s="1073" t="s">
        <v>634</v>
      </c>
      <c r="BI10" s="1073"/>
      <c r="BJ10" s="1073"/>
      <c r="BK10" s="1073"/>
      <c r="BL10" s="1073"/>
      <c r="BM10" s="1073"/>
      <c r="BN10" s="1074"/>
      <c r="BO10" s="577"/>
      <c r="BP10" s="577"/>
      <c r="BQ10" s="592"/>
      <c r="BR10" s="593"/>
      <c r="BS10" s="1073" t="s">
        <v>634</v>
      </c>
      <c r="BT10" s="1073"/>
      <c r="BU10" s="1073"/>
      <c r="BV10" s="1073"/>
      <c r="BW10" s="1073"/>
      <c r="BX10" s="1073"/>
      <c r="BY10" s="1074"/>
      <c r="BZ10" s="577"/>
      <c r="CA10" s="577"/>
      <c r="CB10" s="592"/>
      <c r="CC10" s="593"/>
      <c r="CD10" s="1073" t="s">
        <v>634</v>
      </c>
      <c r="CE10" s="1073"/>
      <c r="CF10" s="1073"/>
      <c r="CG10" s="1073"/>
      <c r="CH10" s="1073"/>
      <c r="CI10" s="1073"/>
      <c r="CJ10" s="1074"/>
      <c r="CK10" s="577"/>
      <c r="CL10" s="577"/>
      <c r="CM10" s="592"/>
      <c r="CN10" s="593"/>
      <c r="CO10" s="1073" t="s">
        <v>634</v>
      </c>
      <c r="CP10" s="1073"/>
      <c r="CQ10" s="1073"/>
      <c r="CR10" s="1073"/>
      <c r="CS10" s="1073"/>
      <c r="CT10" s="1073"/>
      <c r="CU10" s="1074"/>
      <c r="CV10" s="577"/>
      <c r="CW10" s="577"/>
      <c r="CX10" s="592"/>
      <c r="CY10" s="593"/>
      <c r="CZ10" s="1073" t="s">
        <v>634</v>
      </c>
      <c r="DA10" s="1073"/>
      <c r="DB10" s="1073"/>
      <c r="DC10" s="1073"/>
      <c r="DD10" s="1073"/>
      <c r="DE10" s="1073"/>
      <c r="DF10" s="1074"/>
      <c r="DG10" s="577"/>
      <c r="DH10" s="577"/>
      <c r="DI10" s="592"/>
      <c r="DJ10" s="593"/>
      <c r="DK10" s="1073" t="s">
        <v>634</v>
      </c>
      <c r="DL10" s="1073"/>
      <c r="DM10" s="1073"/>
      <c r="DN10" s="1073"/>
      <c r="DO10" s="1073"/>
      <c r="DP10" s="1073"/>
      <c r="DQ10" s="1074"/>
      <c r="DR10" s="577"/>
      <c r="DS10" s="577"/>
      <c r="DT10" s="592"/>
      <c r="DU10" s="593"/>
      <c r="DV10" s="1073" t="s">
        <v>634</v>
      </c>
      <c r="DW10" s="1073"/>
      <c r="DX10" s="1073"/>
      <c r="DY10" s="1073"/>
      <c r="DZ10" s="1073"/>
      <c r="EA10" s="1073"/>
      <c r="EB10" s="1074"/>
      <c r="EC10" s="577"/>
      <c r="ED10" s="577"/>
      <c r="EE10" s="592"/>
      <c r="EF10" s="593"/>
      <c r="EG10" s="1073" t="s">
        <v>634</v>
      </c>
      <c r="EH10" s="1073"/>
      <c r="EI10" s="1073"/>
      <c r="EJ10" s="1073"/>
      <c r="EK10" s="1073"/>
      <c r="EL10" s="1073"/>
      <c r="EM10" s="1074"/>
      <c r="EN10" s="577"/>
      <c r="EO10" s="577"/>
      <c r="EP10" s="592"/>
      <c r="EQ10" s="593"/>
      <c r="ER10" s="1073" t="s">
        <v>634</v>
      </c>
      <c r="ES10" s="1073"/>
      <c r="ET10" s="1073"/>
      <c r="EU10" s="1073"/>
      <c r="EV10" s="1073"/>
      <c r="EW10" s="1073"/>
      <c r="EX10" s="1074"/>
      <c r="EY10" s="577"/>
      <c r="EZ10" s="577"/>
      <c r="FA10" s="592"/>
      <c r="FB10" s="593"/>
      <c r="FC10" s="1073" t="s">
        <v>634</v>
      </c>
      <c r="FD10" s="1073"/>
      <c r="FE10" s="1073"/>
      <c r="FF10" s="1073"/>
      <c r="FG10" s="1073"/>
      <c r="FH10" s="1073"/>
      <c r="FI10" s="1074"/>
      <c r="FJ10" s="577"/>
      <c r="FK10" s="577"/>
      <c r="FL10" s="592"/>
      <c r="FM10" s="593"/>
      <c r="FN10" s="1073" t="s">
        <v>634</v>
      </c>
      <c r="FO10" s="1073"/>
      <c r="FP10" s="1073"/>
      <c r="FQ10" s="1073"/>
      <c r="FR10" s="1073"/>
      <c r="FS10" s="1073"/>
      <c r="FT10" s="1074"/>
      <c r="FU10" s="577"/>
      <c r="FV10" s="577"/>
      <c r="FW10" s="592"/>
      <c r="FX10" s="593"/>
      <c r="FY10" s="1073" t="s">
        <v>634</v>
      </c>
      <c r="FZ10" s="1073"/>
      <c r="GA10" s="1073"/>
      <c r="GB10" s="1073"/>
      <c r="GC10" s="1073"/>
      <c r="GD10" s="1073"/>
      <c r="GE10" s="1074"/>
      <c r="GF10" s="577"/>
      <c r="GG10" s="577"/>
      <c r="GH10" s="592"/>
      <c r="GI10" s="593"/>
      <c r="GJ10" s="1073" t="s">
        <v>634</v>
      </c>
      <c r="GK10" s="1073"/>
      <c r="GL10" s="1073"/>
      <c r="GM10" s="1073"/>
      <c r="GN10" s="1073"/>
      <c r="GO10" s="1073"/>
      <c r="GP10" s="1074"/>
      <c r="GQ10" s="577"/>
    </row>
    <row r="11" spans="1:199" ht="15.75" x14ac:dyDescent="0.25">
      <c r="A11" s="158"/>
      <c r="B11" s="171"/>
      <c r="C11" s="172"/>
      <c r="D11" s="173">
        <f>G11-2</f>
        <v>2021</v>
      </c>
      <c r="E11" s="173">
        <f>G11-1</f>
        <v>2022</v>
      </c>
      <c r="F11" s="174">
        <f>G11</f>
        <v>2023</v>
      </c>
      <c r="G11" s="174">
        <f>'(B1) Inf. i Përgj.'!$B$7</f>
        <v>2023</v>
      </c>
      <c r="H11" s="175">
        <f>G11+1</f>
        <v>2024</v>
      </c>
      <c r="I11" s="175">
        <f>G11+2</f>
        <v>2025</v>
      </c>
      <c r="J11" s="176">
        <f>G11+3</f>
        <v>2026</v>
      </c>
      <c r="K11" s="158"/>
      <c r="M11" s="577"/>
      <c r="N11" s="594"/>
      <c r="O11" s="595"/>
      <c r="P11" s="596">
        <f>$J$1-2</f>
        <v>2021</v>
      </c>
      <c r="Q11" s="596">
        <f>$J$1-1</f>
        <v>2022</v>
      </c>
      <c r="R11" s="596">
        <f>$J$1</f>
        <v>2023</v>
      </c>
      <c r="S11" s="596">
        <v>2023</v>
      </c>
      <c r="T11" s="596">
        <f>$J$1+1</f>
        <v>2024</v>
      </c>
      <c r="U11" s="596">
        <f>$J$1+2</f>
        <v>2025</v>
      </c>
      <c r="V11" s="596">
        <f>$J$1+3</f>
        <v>2026</v>
      </c>
      <c r="W11" s="577"/>
      <c r="X11" s="577"/>
      <c r="Y11" s="594"/>
      <c r="Z11" s="595"/>
      <c r="AA11" s="596">
        <f>$J$1-2</f>
        <v>2021</v>
      </c>
      <c r="AB11" s="596">
        <f>$J$1-1</f>
        <v>2022</v>
      </c>
      <c r="AC11" s="596">
        <f>$J$1</f>
        <v>2023</v>
      </c>
      <c r="AD11" s="596">
        <v>2023</v>
      </c>
      <c r="AE11" s="596">
        <f>$J$1+1</f>
        <v>2024</v>
      </c>
      <c r="AF11" s="596">
        <f>$J$1+2</f>
        <v>2025</v>
      </c>
      <c r="AG11" s="596">
        <f>$J$1+3</f>
        <v>2026</v>
      </c>
      <c r="AH11" s="577"/>
      <c r="AI11" s="577"/>
      <c r="AJ11" s="594"/>
      <c r="AK11" s="595"/>
      <c r="AL11" s="596">
        <f>$J$1-2</f>
        <v>2021</v>
      </c>
      <c r="AM11" s="596">
        <f>$J$1-1</f>
        <v>2022</v>
      </c>
      <c r="AN11" s="596">
        <f>$J$1</f>
        <v>2023</v>
      </c>
      <c r="AO11" s="596">
        <v>2023</v>
      </c>
      <c r="AP11" s="596">
        <f>$J$1+1</f>
        <v>2024</v>
      </c>
      <c r="AQ11" s="596">
        <f>$J$1+2</f>
        <v>2025</v>
      </c>
      <c r="AR11" s="596">
        <f>$J$1+3</f>
        <v>2026</v>
      </c>
      <c r="AS11" s="577"/>
      <c r="AT11" s="577"/>
      <c r="AU11" s="594"/>
      <c r="AV11" s="595"/>
      <c r="AW11" s="596">
        <f>$J$1-2</f>
        <v>2021</v>
      </c>
      <c r="AX11" s="596">
        <f>$J$1-1</f>
        <v>2022</v>
      </c>
      <c r="AY11" s="596">
        <f>$J$1</f>
        <v>2023</v>
      </c>
      <c r="AZ11" s="596">
        <v>2023</v>
      </c>
      <c r="BA11" s="596">
        <f>$J$1+1</f>
        <v>2024</v>
      </c>
      <c r="BB11" s="596">
        <f>$J$1+2</f>
        <v>2025</v>
      </c>
      <c r="BC11" s="596">
        <f>$J$1+3</f>
        <v>2026</v>
      </c>
      <c r="BD11" s="577"/>
      <c r="BE11" s="577"/>
      <c r="BF11" s="594"/>
      <c r="BG11" s="595"/>
      <c r="BH11" s="596">
        <f>$J$1-2</f>
        <v>2021</v>
      </c>
      <c r="BI11" s="596">
        <f>$J$1-1</f>
        <v>2022</v>
      </c>
      <c r="BJ11" s="596">
        <f>$J$1</f>
        <v>2023</v>
      </c>
      <c r="BK11" s="596">
        <v>2023</v>
      </c>
      <c r="BL11" s="596">
        <f>$J$1+1</f>
        <v>2024</v>
      </c>
      <c r="BM11" s="596">
        <f>$J$1+2</f>
        <v>2025</v>
      </c>
      <c r="BN11" s="596">
        <f>$J$1+3</f>
        <v>2026</v>
      </c>
      <c r="BO11" s="577"/>
      <c r="BP11" s="577"/>
      <c r="BQ11" s="594"/>
      <c r="BR11" s="595"/>
      <c r="BS11" s="596">
        <f>$J$1-2</f>
        <v>2021</v>
      </c>
      <c r="BT11" s="596">
        <f>$J$1-1</f>
        <v>2022</v>
      </c>
      <c r="BU11" s="596">
        <f>$J$1</f>
        <v>2023</v>
      </c>
      <c r="BV11" s="596">
        <v>2023</v>
      </c>
      <c r="BW11" s="596">
        <f>$J$1+1</f>
        <v>2024</v>
      </c>
      <c r="BX11" s="596">
        <f>$J$1+2</f>
        <v>2025</v>
      </c>
      <c r="BY11" s="596">
        <f>$J$1+3</f>
        <v>2026</v>
      </c>
      <c r="BZ11" s="577"/>
      <c r="CA11" s="577"/>
      <c r="CB11" s="594"/>
      <c r="CC11" s="595"/>
      <c r="CD11" s="596">
        <f>$J$1-2</f>
        <v>2021</v>
      </c>
      <c r="CE11" s="596">
        <f>$J$1-1</f>
        <v>2022</v>
      </c>
      <c r="CF11" s="596">
        <f>$J$1</f>
        <v>2023</v>
      </c>
      <c r="CG11" s="596">
        <v>2023</v>
      </c>
      <c r="CH11" s="596">
        <f>$J$1+1</f>
        <v>2024</v>
      </c>
      <c r="CI11" s="596">
        <f>$J$1+2</f>
        <v>2025</v>
      </c>
      <c r="CJ11" s="596">
        <f>$J$1+3</f>
        <v>2026</v>
      </c>
      <c r="CK11" s="577"/>
      <c r="CL11" s="577"/>
      <c r="CM11" s="594"/>
      <c r="CN11" s="595"/>
      <c r="CO11" s="596">
        <f>$J$1-2</f>
        <v>2021</v>
      </c>
      <c r="CP11" s="596">
        <f>$J$1-1</f>
        <v>2022</v>
      </c>
      <c r="CQ11" s="596">
        <f>$J$1</f>
        <v>2023</v>
      </c>
      <c r="CR11" s="596">
        <v>2023</v>
      </c>
      <c r="CS11" s="596">
        <f>$J$1+1</f>
        <v>2024</v>
      </c>
      <c r="CT11" s="596">
        <f>$J$1+2</f>
        <v>2025</v>
      </c>
      <c r="CU11" s="596">
        <f>$J$1+3</f>
        <v>2026</v>
      </c>
      <c r="CV11" s="577"/>
      <c r="CW11" s="577"/>
      <c r="CX11" s="594"/>
      <c r="CY11" s="595"/>
      <c r="CZ11" s="596">
        <f>$J$1-2</f>
        <v>2021</v>
      </c>
      <c r="DA11" s="596">
        <f>$J$1-1</f>
        <v>2022</v>
      </c>
      <c r="DB11" s="596">
        <f>$J$1</f>
        <v>2023</v>
      </c>
      <c r="DC11" s="596">
        <v>2023</v>
      </c>
      <c r="DD11" s="596">
        <f>$J$1+1</f>
        <v>2024</v>
      </c>
      <c r="DE11" s="596">
        <f>$J$1+2</f>
        <v>2025</v>
      </c>
      <c r="DF11" s="596">
        <f>$J$1+3</f>
        <v>2026</v>
      </c>
      <c r="DG11" s="577"/>
      <c r="DH11" s="577"/>
      <c r="DI11" s="594"/>
      <c r="DJ11" s="595"/>
      <c r="DK11" s="596">
        <f>$J$1-2</f>
        <v>2021</v>
      </c>
      <c r="DL11" s="596">
        <f>$J$1-1</f>
        <v>2022</v>
      </c>
      <c r="DM11" s="596">
        <f>$J$1</f>
        <v>2023</v>
      </c>
      <c r="DN11" s="596">
        <v>2023</v>
      </c>
      <c r="DO11" s="596">
        <f>$J$1+1</f>
        <v>2024</v>
      </c>
      <c r="DP11" s="596">
        <f>$J$1+2</f>
        <v>2025</v>
      </c>
      <c r="DQ11" s="596">
        <f>$J$1+3</f>
        <v>2026</v>
      </c>
      <c r="DR11" s="577"/>
      <c r="DS11" s="577"/>
      <c r="DT11" s="594"/>
      <c r="DU11" s="595"/>
      <c r="DV11" s="596">
        <f>$J$1-2</f>
        <v>2021</v>
      </c>
      <c r="DW11" s="596">
        <f>$J$1-1</f>
        <v>2022</v>
      </c>
      <c r="DX11" s="596">
        <f>$J$1</f>
        <v>2023</v>
      </c>
      <c r="DY11" s="596">
        <v>2023</v>
      </c>
      <c r="DZ11" s="596">
        <f>$J$1+1</f>
        <v>2024</v>
      </c>
      <c r="EA11" s="596">
        <f>$J$1+2</f>
        <v>2025</v>
      </c>
      <c r="EB11" s="596">
        <f>$J$1+3</f>
        <v>2026</v>
      </c>
      <c r="EC11" s="577"/>
      <c r="ED11" s="577"/>
      <c r="EE11" s="594"/>
      <c r="EF11" s="595"/>
      <c r="EG11" s="596">
        <f>$J$1-2</f>
        <v>2021</v>
      </c>
      <c r="EH11" s="596">
        <f>$J$1-1</f>
        <v>2022</v>
      </c>
      <c r="EI11" s="596">
        <f>$J$1</f>
        <v>2023</v>
      </c>
      <c r="EJ11" s="596">
        <v>2023</v>
      </c>
      <c r="EK11" s="596">
        <f>$J$1+1</f>
        <v>2024</v>
      </c>
      <c r="EL11" s="596">
        <f>$J$1+2</f>
        <v>2025</v>
      </c>
      <c r="EM11" s="596">
        <f>$J$1+3</f>
        <v>2026</v>
      </c>
      <c r="EN11" s="577"/>
      <c r="EO11" s="577"/>
      <c r="EP11" s="594"/>
      <c r="EQ11" s="595"/>
      <c r="ER11" s="596">
        <f>$J$1-2</f>
        <v>2021</v>
      </c>
      <c r="ES11" s="596">
        <f>$J$1-1</f>
        <v>2022</v>
      </c>
      <c r="ET11" s="596">
        <f>$J$1</f>
        <v>2023</v>
      </c>
      <c r="EU11" s="596">
        <v>2023</v>
      </c>
      <c r="EV11" s="596">
        <f>$J$1+1</f>
        <v>2024</v>
      </c>
      <c r="EW11" s="596">
        <f>$J$1+2</f>
        <v>2025</v>
      </c>
      <c r="EX11" s="596">
        <f>$J$1+3</f>
        <v>2026</v>
      </c>
      <c r="EY11" s="577"/>
      <c r="EZ11" s="577"/>
      <c r="FA11" s="594"/>
      <c r="FB11" s="595"/>
      <c r="FC11" s="596">
        <f>$J$1-2</f>
        <v>2021</v>
      </c>
      <c r="FD11" s="596">
        <f>$J$1-1</f>
        <v>2022</v>
      </c>
      <c r="FE11" s="596">
        <f>$J$1</f>
        <v>2023</v>
      </c>
      <c r="FF11" s="596">
        <v>2023</v>
      </c>
      <c r="FG11" s="596">
        <f>$J$1+1</f>
        <v>2024</v>
      </c>
      <c r="FH11" s="596">
        <f>$J$1+2</f>
        <v>2025</v>
      </c>
      <c r="FI11" s="596">
        <f>$J$1+3</f>
        <v>2026</v>
      </c>
      <c r="FJ11" s="577"/>
      <c r="FK11" s="577"/>
      <c r="FL11" s="594"/>
      <c r="FM11" s="595"/>
      <c r="FN11" s="596">
        <f>$J$1-2</f>
        <v>2021</v>
      </c>
      <c r="FO11" s="596">
        <f>$J$1-1</f>
        <v>2022</v>
      </c>
      <c r="FP11" s="596">
        <f>$J$1</f>
        <v>2023</v>
      </c>
      <c r="FQ11" s="596">
        <v>2023</v>
      </c>
      <c r="FR11" s="596">
        <f>$J$1+1</f>
        <v>2024</v>
      </c>
      <c r="FS11" s="596">
        <f>$J$1+2</f>
        <v>2025</v>
      </c>
      <c r="FT11" s="596">
        <f>$J$1+3</f>
        <v>2026</v>
      </c>
      <c r="FU11" s="577"/>
      <c r="FV11" s="577"/>
      <c r="FW11" s="594"/>
      <c r="FX11" s="595"/>
      <c r="FY11" s="596">
        <f>$J$1-2</f>
        <v>2021</v>
      </c>
      <c r="FZ11" s="596">
        <f>$J$1-1</f>
        <v>2022</v>
      </c>
      <c r="GA11" s="596">
        <f>$J$1</f>
        <v>2023</v>
      </c>
      <c r="GB11" s="596">
        <v>2023</v>
      </c>
      <c r="GC11" s="596">
        <f>$J$1+1</f>
        <v>2024</v>
      </c>
      <c r="GD11" s="596">
        <f>$J$1+2</f>
        <v>2025</v>
      </c>
      <c r="GE11" s="596">
        <f>$J$1+3</f>
        <v>2026</v>
      </c>
      <c r="GF11" s="577"/>
      <c r="GG11" s="577"/>
      <c r="GH11" s="594"/>
      <c r="GI11" s="595"/>
      <c r="GJ11" s="596">
        <f>$J$1-2</f>
        <v>2021</v>
      </c>
      <c r="GK11" s="596">
        <f>$J$1-1</f>
        <v>2022</v>
      </c>
      <c r="GL11" s="596">
        <f>$J$1</f>
        <v>2023</v>
      </c>
      <c r="GM11" s="596">
        <v>2023</v>
      </c>
      <c r="GN11" s="596">
        <f>$J$1+1</f>
        <v>2024</v>
      </c>
      <c r="GO11" s="596">
        <f>$J$1+2</f>
        <v>2025</v>
      </c>
      <c r="GP11" s="596">
        <f>$J$1+3</f>
        <v>2026</v>
      </c>
      <c r="GQ11" s="577"/>
    </row>
    <row r="12" spans="1:199" ht="48" thickBot="1" x14ac:dyDescent="0.3">
      <c r="A12" s="158"/>
      <c r="B12" s="367" t="s">
        <v>121</v>
      </c>
      <c r="C12" s="368" t="s">
        <v>9</v>
      </c>
      <c r="D12" s="177" t="s">
        <v>2</v>
      </c>
      <c r="E12" s="177" t="s">
        <v>2</v>
      </c>
      <c r="F12" s="178" t="s">
        <v>122</v>
      </c>
      <c r="G12" s="178" t="s">
        <v>123</v>
      </c>
      <c r="H12" s="601" t="s">
        <v>57</v>
      </c>
      <c r="I12" s="601" t="s">
        <v>57</v>
      </c>
      <c r="J12" s="602" t="s">
        <v>57</v>
      </c>
      <c r="K12" s="179"/>
      <c r="M12" s="577"/>
      <c r="N12" s="597" t="s">
        <v>121</v>
      </c>
      <c r="O12" s="598"/>
      <c r="P12" s="599" t="s">
        <v>2</v>
      </c>
      <c r="Q12" s="599" t="s">
        <v>2</v>
      </c>
      <c r="R12" s="600" t="s">
        <v>122</v>
      </c>
      <c r="S12" s="600" t="s">
        <v>123</v>
      </c>
      <c r="T12" s="601" t="s">
        <v>57</v>
      </c>
      <c r="U12" s="601" t="s">
        <v>57</v>
      </c>
      <c r="V12" s="602" t="s">
        <v>57</v>
      </c>
      <c r="W12" s="577"/>
      <c r="X12" s="577"/>
      <c r="Y12" s="597" t="s">
        <v>121</v>
      </c>
      <c r="Z12" s="598"/>
      <c r="AA12" s="599" t="s">
        <v>2</v>
      </c>
      <c r="AB12" s="599" t="s">
        <v>2</v>
      </c>
      <c r="AC12" s="600" t="s">
        <v>122</v>
      </c>
      <c r="AD12" s="600" t="s">
        <v>123</v>
      </c>
      <c r="AE12" s="601" t="s">
        <v>57</v>
      </c>
      <c r="AF12" s="601" t="s">
        <v>57</v>
      </c>
      <c r="AG12" s="602" t="s">
        <v>57</v>
      </c>
      <c r="AH12" s="577"/>
      <c r="AI12" s="577"/>
      <c r="AJ12" s="597" t="s">
        <v>121</v>
      </c>
      <c r="AK12" s="598"/>
      <c r="AL12" s="599" t="s">
        <v>2</v>
      </c>
      <c r="AM12" s="599" t="s">
        <v>2</v>
      </c>
      <c r="AN12" s="600" t="s">
        <v>122</v>
      </c>
      <c r="AO12" s="600" t="s">
        <v>123</v>
      </c>
      <c r="AP12" s="601" t="s">
        <v>57</v>
      </c>
      <c r="AQ12" s="601" t="s">
        <v>57</v>
      </c>
      <c r="AR12" s="602" t="s">
        <v>57</v>
      </c>
      <c r="AS12" s="577"/>
      <c r="AT12" s="577"/>
      <c r="AU12" s="597" t="s">
        <v>121</v>
      </c>
      <c r="AV12" s="598"/>
      <c r="AW12" s="599" t="s">
        <v>2</v>
      </c>
      <c r="AX12" s="599" t="s">
        <v>2</v>
      </c>
      <c r="AY12" s="600" t="s">
        <v>122</v>
      </c>
      <c r="AZ12" s="600" t="s">
        <v>123</v>
      </c>
      <c r="BA12" s="601" t="s">
        <v>57</v>
      </c>
      <c r="BB12" s="601" t="s">
        <v>57</v>
      </c>
      <c r="BC12" s="602" t="s">
        <v>57</v>
      </c>
      <c r="BD12" s="577"/>
      <c r="BE12" s="577"/>
      <c r="BF12" s="597" t="s">
        <v>121</v>
      </c>
      <c r="BG12" s="598"/>
      <c r="BH12" s="599" t="s">
        <v>2</v>
      </c>
      <c r="BI12" s="599" t="s">
        <v>2</v>
      </c>
      <c r="BJ12" s="600" t="s">
        <v>122</v>
      </c>
      <c r="BK12" s="600" t="s">
        <v>123</v>
      </c>
      <c r="BL12" s="601" t="s">
        <v>57</v>
      </c>
      <c r="BM12" s="601" t="s">
        <v>57</v>
      </c>
      <c r="BN12" s="602" t="s">
        <v>57</v>
      </c>
      <c r="BO12" s="577"/>
      <c r="BP12" s="577"/>
      <c r="BQ12" s="597" t="s">
        <v>121</v>
      </c>
      <c r="BR12" s="598"/>
      <c r="BS12" s="599" t="s">
        <v>2</v>
      </c>
      <c r="BT12" s="599" t="s">
        <v>2</v>
      </c>
      <c r="BU12" s="600" t="s">
        <v>122</v>
      </c>
      <c r="BV12" s="600" t="s">
        <v>123</v>
      </c>
      <c r="BW12" s="601" t="s">
        <v>57</v>
      </c>
      <c r="BX12" s="601" t="s">
        <v>57</v>
      </c>
      <c r="BY12" s="602" t="s">
        <v>57</v>
      </c>
      <c r="BZ12" s="577"/>
      <c r="CA12" s="577"/>
      <c r="CB12" s="597" t="s">
        <v>121</v>
      </c>
      <c r="CC12" s="598"/>
      <c r="CD12" s="599" t="s">
        <v>2</v>
      </c>
      <c r="CE12" s="599" t="s">
        <v>2</v>
      </c>
      <c r="CF12" s="600" t="s">
        <v>122</v>
      </c>
      <c r="CG12" s="600" t="s">
        <v>123</v>
      </c>
      <c r="CH12" s="601" t="s">
        <v>57</v>
      </c>
      <c r="CI12" s="601" t="s">
        <v>57</v>
      </c>
      <c r="CJ12" s="602" t="s">
        <v>57</v>
      </c>
      <c r="CK12" s="577"/>
      <c r="CL12" s="577"/>
      <c r="CM12" s="597" t="s">
        <v>121</v>
      </c>
      <c r="CN12" s="598"/>
      <c r="CO12" s="599" t="s">
        <v>2</v>
      </c>
      <c r="CP12" s="599" t="s">
        <v>2</v>
      </c>
      <c r="CQ12" s="600" t="s">
        <v>122</v>
      </c>
      <c r="CR12" s="600" t="s">
        <v>123</v>
      </c>
      <c r="CS12" s="601" t="s">
        <v>57</v>
      </c>
      <c r="CT12" s="601" t="s">
        <v>57</v>
      </c>
      <c r="CU12" s="602" t="s">
        <v>57</v>
      </c>
      <c r="CV12" s="577"/>
      <c r="CW12" s="577"/>
      <c r="CX12" s="597" t="s">
        <v>121</v>
      </c>
      <c r="CY12" s="598"/>
      <c r="CZ12" s="599" t="s">
        <v>2</v>
      </c>
      <c r="DA12" s="599" t="s">
        <v>2</v>
      </c>
      <c r="DB12" s="600" t="s">
        <v>122</v>
      </c>
      <c r="DC12" s="600" t="s">
        <v>123</v>
      </c>
      <c r="DD12" s="601" t="s">
        <v>57</v>
      </c>
      <c r="DE12" s="601" t="s">
        <v>57</v>
      </c>
      <c r="DF12" s="602" t="s">
        <v>57</v>
      </c>
      <c r="DG12" s="577"/>
      <c r="DH12" s="577"/>
      <c r="DI12" s="597" t="s">
        <v>121</v>
      </c>
      <c r="DJ12" s="598"/>
      <c r="DK12" s="599" t="s">
        <v>2</v>
      </c>
      <c r="DL12" s="599" t="s">
        <v>2</v>
      </c>
      <c r="DM12" s="600" t="s">
        <v>122</v>
      </c>
      <c r="DN12" s="600" t="s">
        <v>123</v>
      </c>
      <c r="DO12" s="601" t="s">
        <v>57</v>
      </c>
      <c r="DP12" s="601" t="s">
        <v>57</v>
      </c>
      <c r="DQ12" s="602" t="s">
        <v>57</v>
      </c>
      <c r="DR12" s="577"/>
      <c r="DS12" s="577"/>
      <c r="DT12" s="597" t="s">
        <v>121</v>
      </c>
      <c r="DU12" s="598"/>
      <c r="DV12" s="599" t="s">
        <v>2</v>
      </c>
      <c r="DW12" s="599" t="s">
        <v>2</v>
      </c>
      <c r="DX12" s="600" t="s">
        <v>122</v>
      </c>
      <c r="DY12" s="600" t="s">
        <v>123</v>
      </c>
      <c r="DZ12" s="601" t="s">
        <v>57</v>
      </c>
      <c r="EA12" s="601" t="s">
        <v>57</v>
      </c>
      <c r="EB12" s="602" t="s">
        <v>57</v>
      </c>
      <c r="EC12" s="577"/>
      <c r="ED12" s="577"/>
      <c r="EE12" s="597" t="s">
        <v>121</v>
      </c>
      <c r="EF12" s="598"/>
      <c r="EG12" s="599" t="s">
        <v>2</v>
      </c>
      <c r="EH12" s="599" t="s">
        <v>2</v>
      </c>
      <c r="EI12" s="600" t="s">
        <v>122</v>
      </c>
      <c r="EJ12" s="600" t="s">
        <v>123</v>
      </c>
      <c r="EK12" s="601" t="s">
        <v>57</v>
      </c>
      <c r="EL12" s="601" t="s">
        <v>57</v>
      </c>
      <c r="EM12" s="602" t="s">
        <v>57</v>
      </c>
      <c r="EN12" s="577"/>
      <c r="EO12" s="577"/>
      <c r="EP12" s="597" t="s">
        <v>121</v>
      </c>
      <c r="EQ12" s="598"/>
      <c r="ER12" s="599" t="s">
        <v>2</v>
      </c>
      <c r="ES12" s="599" t="s">
        <v>2</v>
      </c>
      <c r="ET12" s="600" t="s">
        <v>122</v>
      </c>
      <c r="EU12" s="600" t="s">
        <v>123</v>
      </c>
      <c r="EV12" s="601" t="s">
        <v>57</v>
      </c>
      <c r="EW12" s="601" t="s">
        <v>57</v>
      </c>
      <c r="EX12" s="602" t="s">
        <v>57</v>
      </c>
      <c r="EY12" s="577"/>
      <c r="EZ12" s="577"/>
      <c r="FA12" s="597" t="s">
        <v>121</v>
      </c>
      <c r="FB12" s="598"/>
      <c r="FC12" s="599" t="s">
        <v>2</v>
      </c>
      <c r="FD12" s="599" t="s">
        <v>2</v>
      </c>
      <c r="FE12" s="600" t="s">
        <v>122</v>
      </c>
      <c r="FF12" s="600" t="s">
        <v>123</v>
      </c>
      <c r="FG12" s="601" t="s">
        <v>57</v>
      </c>
      <c r="FH12" s="601" t="s">
        <v>57</v>
      </c>
      <c r="FI12" s="602" t="s">
        <v>57</v>
      </c>
      <c r="FJ12" s="577"/>
      <c r="FK12" s="577"/>
      <c r="FL12" s="597" t="s">
        <v>121</v>
      </c>
      <c r="FM12" s="598"/>
      <c r="FN12" s="599" t="s">
        <v>2</v>
      </c>
      <c r="FO12" s="599" t="s">
        <v>2</v>
      </c>
      <c r="FP12" s="600" t="s">
        <v>122</v>
      </c>
      <c r="FQ12" s="600" t="s">
        <v>123</v>
      </c>
      <c r="FR12" s="601" t="s">
        <v>57</v>
      </c>
      <c r="FS12" s="601" t="s">
        <v>57</v>
      </c>
      <c r="FT12" s="602" t="s">
        <v>57</v>
      </c>
      <c r="FU12" s="577"/>
      <c r="FV12" s="577"/>
      <c r="FW12" s="597" t="s">
        <v>121</v>
      </c>
      <c r="FX12" s="598"/>
      <c r="FY12" s="599" t="s">
        <v>2</v>
      </c>
      <c r="FZ12" s="599" t="s">
        <v>2</v>
      </c>
      <c r="GA12" s="600" t="s">
        <v>122</v>
      </c>
      <c r="GB12" s="600" t="s">
        <v>123</v>
      </c>
      <c r="GC12" s="601" t="s">
        <v>57</v>
      </c>
      <c r="GD12" s="601" t="s">
        <v>57</v>
      </c>
      <c r="GE12" s="602" t="s">
        <v>57</v>
      </c>
      <c r="GF12" s="577"/>
      <c r="GG12" s="577"/>
      <c r="GH12" s="597" t="s">
        <v>121</v>
      </c>
      <c r="GI12" s="598"/>
      <c r="GJ12" s="599" t="s">
        <v>2</v>
      </c>
      <c r="GK12" s="599" t="s">
        <v>2</v>
      </c>
      <c r="GL12" s="600" t="s">
        <v>122</v>
      </c>
      <c r="GM12" s="600" t="s">
        <v>123</v>
      </c>
      <c r="GN12" s="601" t="s">
        <v>57</v>
      </c>
      <c r="GO12" s="601" t="s">
        <v>57</v>
      </c>
      <c r="GP12" s="602" t="s">
        <v>57</v>
      </c>
      <c r="GQ12" s="577"/>
    </row>
    <row r="13" spans="1:199" x14ac:dyDescent="0.25">
      <c r="A13" s="179"/>
      <c r="B13" s="365" t="s">
        <v>124</v>
      </c>
      <c r="C13" s="183"/>
      <c r="D13" s="366">
        <f>SUM(D14:D15)</f>
        <v>252035</v>
      </c>
      <c r="E13" s="366">
        <f t="shared" ref="E13:J13" si="0">SUM(E14:E15)</f>
        <v>278199</v>
      </c>
      <c r="F13" s="366">
        <f t="shared" si="0"/>
        <v>314363</v>
      </c>
      <c r="G13" s="181">
        <f t="shared" si="0"/>
        <v>314363</v>
      </c>
      <c r="H13" s="181">
        <f t="shared" si="0"/>
        <v>348352</v>
      </c>
      <c r="I13" s="181">
        <f t="shared" si="0"/>
        <v>350627</v>
      </c>
      <c r="J13" s="182">
        <f t="shared" si="0"/>
        <v>350627</v>
      </c>
      <c r="K13" s="179"/>
      <c r="M13" s="603"/>
      <c r="N13" s="604" t="s">
        <v>124</v>
      </c>
      <c r="O13" s="605"/>
      <c r="P13" s="606">
        <f t="shared" ref="P13:V13" si="1">SUM(P14:P15)</f>
        <v>90401</v>
      </c>
      <c r="Q13" s="606">
        <f t="shared" si="1"/>
        <v>94730</v>
      </c>
      <c r="R13" s="606">
        <f t="shared" si="1"/>
        <v>102163</v>
      </c>
      <c r="S13" s="606">
        <f t="shared" si="1"/>
        <v>102163</v>
      </c>
      <c r="T13" s="606">
        <f t="shared" si="1"/>
        <v>116001</v>
      </c>
      <c r="U13" s="606">
        <f t="shared" si="1"/>
        <v>116104</v>
      </c>
      <c r="V13" s="607">
        <f t="shared" si="1"/>
        <v>116104</v>
      </c>
      <c r="W13" s="603"/>
      <c r="X13" s="603"/>
      <c r="Y13" s="604" t="s">
        <v>124</v>
      </c>
      <c r="Z13" s="605"/>
      <c r="AA13" s="606">
        <f t="shared" ref="AA13:AG13" si="2">SUM(AA14:AA15)</f>
        <v>7738</v>
      </c>
      <c r="AB13" s="606">
        <f t="shared" si="2"/>
        <v>7849</v>
      </c>
      <c r="AC13" s="606">
        <f t="shared" si="2"/>
        <v>7884</v>
      </c>
      <c r="AD13" s="606">
        <f t="shared" si="2"/>
        <v>7884</v>
      </c>
      <c r="AE13" s="606">
        <f t="shared" si="2"/>
        <v>8742</v>
      </c>
      <c r="AF13" s="606">
        <f t="shared" si="2"/>
        <v>8742</v>
      </c>
      <c r="AG13" s="607">
        <f t="shared" si="2"/>
        <v>8742</v>
      </c>
      <c r="AH13" s="603"/>
      <c r="AI13" s="603"/>
      <c r="AJ13" s="604" t="s">
        <v>124</v>
      </c>
      <c r="AK13" s="605"/>
      <c r="AL13" s="606">
        <f t="shared" ref="AL13:AR13" si="3">SUM(AL14:AL15)</f>
        <v>5602</v>
      </c>
      <c r="AM13" s="606">
        <f t="shared" si="3"/>
        <v>6497</v>
      </c>
      <c r="AN13" s="606">
        <f t="shared" si="3"/>
        <v>7044</v>
      </c>
      <c r="AO13" s="606">
        <f t="shared" si="3"/>
        <v>7044</v>
      </c>
      <c r="AP13" s="606">
        <f t="shared" si="3"/>
        <v>7102</v>
      </c>
      <c r="AQ13" s="606">
        <f t="shared" si="3"/>
        <v>7102</v>
      </c>
      <c r="AR13" s="607">
        <f t="shared" si="3"/>
        <v>7102</v>
      </c>
      <c r="AS13" s="603"/>
      <c r="AT13" s="603"/>
      <c r="AU13" s="604" t="s">
        <v>124</v>
      </c>
      <c r="AV13" s="605"/>
      <c r="AW13" s="606">
        <f t="shared" ref="AW13:BC13" si="4">SUM(AW14:AW15)</f>
        <v>4314</v>
      </c>
      <c r="AX13" s="606">
        <f t="shared" si="4"/>
        <v>5229</v>
      </c>
      <c r="AY13" s="606">
        <f t="shared" si="4"/>
        <v>6811</v>
      </c>
      <c r="AZ13" s="606">
        <f t="shared" si="4"/>
        <v>6811</v>
      </c>
      <c r="BA13" s="606">
        <f t="shared" si="4"/>
        <v>6878</v>
      </c>
      <c r="BB13" s="606">
        <f t="shared" si="4"/>
        <v>6865</v>
      </c>
      <c r="BC13" s="607">
        <f t="shared" si="4"/>
        <v>6865</v>
      </c>
      <c r="BD13" s="603"/>
      <c r="BE13" s="603"/>
      <c r="BF13" s="604" t="s">
        <v>124</v>
      </c>
      <c r="BG13" s="605"/>
      <c r="BH13" s="606">
        <f t="shared" ref="BH13:BN13" si="5">SUM(BH14:BH15)</f>
        <v>16720</v>
      </c>
      <c r="BI13" s="606">
        <f t="shared" si="5"/>
        <v>19119</v>
      </c>
      <c r="BJ13" s="606">
        <f t="shared" si="5"/>
        <v>23961</v>
      </c>
      <c r="BK13" s="606">
        <f t="shared" si="5"/>
        <v>23961</v>
      </c>
      <c r="BL13" s="606">
        <f t="shared" si="5"/>
        <v>23290</v>
      </c>
      <c r="BM13" s="606">
        <f t="shared" si="5"/>
        <v>23290</v>
      </c>
      <c r="BN13" s="607">
        <f t="shared" si="5"/>
        <v>23290</v>
      </c>
      <c r="BO13" s="603"/>
      <c r="BP13" s="603"/>
      <c r="BQ13" s="604" t="s">
        <v>124</v>
      </c>
      <c r="BR13" s="605"/>
      <c r="BS13" s="606">
        <f t="shared" ref="BS13:BY13" si="6">SUM(BS14:BS15)</f>
        <v>12818</v>
      </c>
      <c r="BT13" s="606">
        <f t="shared" si="6"/>
        <v>16360</v>
      </c>
      <c r="BU13" s="606">
        <f t="shared" si="6"/>
        <v>18879</v>
      </c>
      <c r="BV13" s="606">
        <f t="shared" si="6"/>
        <v>18879</v>
      </c>
      <c r="BW13" s="606">
        <f t="shared" si="6"/>
        <v>19829</v>
      </c>
      <c r="BX13" s="606">
        <f t="shared" si="6"/>
        <v>19829</v>
      </c>
      <c r="BY13" s="607">
        <f t="shared" si="6"/>
        <v>19829</v>
      </c>
      <c r="BZ13" s="603"/>
      <c r="CA13" s="603"/>
      <c r="CB13" s="604" t="s">
        <v>124</v>
      </c>
      <c r="CC13" s="605"/>
      <c r="CD13" s="606">
        <f t="shared" ref="CD13:CJ13" si="7">SUM(CD14:CD15)</f>
        <v>0</v>
      </c>
      <c r="CE13" s="606">
        <f t="shared" si="7"/>
        <v>0</v>
      </c>
      <c r="CF13" s="606">
        <f t="shared" si="7"/>
        <v>0</v>
      </c>
      <c r="CG13" s="606">
        <f t="shared" si="7"/>
        <v>0</v>
      </c>
      <c r="CH13" s="606">
        <f t="shared" si="7"/>
        <v>0</v>
      </c>
      <c r="CI13" s="606">
        <f t="shared" si="7"/>
        <v>0</v>
      </c>
      <c r="CJ13" s="607">
        <f t="shared" si="7"/>
        <v>0</v>
      </c>
      <c r="CK13" s="603"/>
      <c r="CL13" s="603"/>
      <c r="CM13" s="604" t="s">
        <v>124</v>
      </c>
      <c r="CN13" s="605"/>
      <c r="CO13" s="606">
        <f t="shared" ref="CO13:CU13" si="8">SUM(CO14:CO15)</f>
        <v>7396</v>
      </c>
      <c r="CP13" s="606">
        <f t="shared" si="8"/>
        <v>7838</v>
      </c>
      <c r="CQ13" s="606">
        <f t="shared" si="8"/>
        <v>11245</v>
      </c>
      <c r="CR13" s="606">
        <f t="shared" si="8"/>
        <v>11245</v>
      </c>
      <c r="CS13" s="606">
        <f t="shared" si="8"/>
        <v>12913</v>
      </c>
      <c r="CT13" s="606">
        <f t="shared" si="8"/>
        <v>12913</v>
      </c>
      <c r="CU13" s="607">
        <f t="shared" si="8"/>
        <v>12913</v>
      </c>
      <c r="CV13" s="603"/>
      <c r="CW13" s="603"/>
      <c r="CX13" s="604" t="s">
        <v>124</v>
      </c>
      <c r="CY13" s="605"/>
      <c r="CZ13" s="606">
        <f t="shared" ref="CZ13:DF13" si="9">SUM(CZ14:CZ15)</f>
        <v>2803</v>
      </c>
      <c r="DA13" s="606">
        <f t="shared" si="9"/>
        <v>2874</v>
      </c>
      <c r="DB13" s="606">
        <f t="shared" si="9"/>
        <v>3123</v>
      </c>
      <c r="DC13" s="606">
        <f t="shared" si="9"/>
        <v>3123</v>
      </c>
      <c r="DD13" s="606">
        <f t="shared" si="9"/>
        <v>3337</v>
      </c>
      <c r="DE13" s="606">
        <f t="shared" si="9"/>
        <v>3337</v>
      </c>
      <c r="DF13" s="607">
        <f t="shared" si="9"/>
        <v>3337</v>
      </c>
      <c r="DG13" s="603"/>
      <c r="DH13" s="603"/>
      <c r="DI13" s="604" t="s">
        <v>124</v>
      </c>
      <c r="DJ13" s="605"/>
      <c r="DK13" s="606">
        <f t="shared" ref="DK13:DQ13" si="10">SUM(DK14:DK15)</f>
        <v>0</v>
      </c>
      <c r="DL13" s="606">
        <f t="shared" si="10"/>
        <v>0</v>
      </c>
      <c r="DM13" s="606">
        <f t="shared" si="10"/>
        <v>0</v>
      </c>
      <c r="DN13" s="606">
        <f t="shared" si="10"/>
        <v>0</v>
      </c>
      <c r="DO13" s="606">
        <f t="shared" si="10"/>
        <v>0</v>
      </c>
      <c r="DP13" s="606">
        <f t="shared" si="10"/>
        <v>0</v>
      </c>
      <c r="DQ13" s="607">
        <f t="shared" si="10"/>
        <v>0</v>
      </c>
      <c r="DR13" s="603"/>
      <c r="DS13" s="603"/>
      <c r="DT13" s="604" t="s">
        <v>124</v>
      </c>
      <c r="DU13" s="605"/>
      <c r="DV13" s="606">
        <f t="shared" ref="DV13:EB13" si="11">SUM(DV14:DV15)</f>
        <v>52033</v>
      </c>
      <c r="DW13" s="606">
        <f t="shared" si="11"/>
        <v>60346</v>
      </c>
      <c r="DX13" s="606">
        <f t="shared" si="11"/>
        <v>66720</v>
      </c>
      <c r="DY13" s="606">
        <f t="shared" si="11"/>
        <v>66720</v>
      </c>
      <c r="DZ13" s="606">
        <f t="shared" si="11"/>
        <v>79967</v>
      </c>
      <c r="EA13" s="606">
        <f t="shared" si="11"/>
        <v>80126</v>
      </c>
      <c r="EB13" s="607">
        <f t="shared" si="11"/>
        <v>80126</v>
      </c>
      <c r="EC13" s="603"/>
      <c r="ED13" s="603"/>
      <c r="EE13" s="604" t="s">
        <v>124</v>
      </c>
      <c r="EF13" s="605"/>
      <c r="EG13" s="606">
        <f t="shared" ref="EG13:EM13" si="12">SUM(EG14:EG15)</f>
        <v>8980</v>
      </c>
      <c r="EH13" s="606">
        <f t="shared" si="12"/>
        <v>11025</v>
      </c>
      <c r="EI13" s="606">
        <f t="shared" si="12"/>
        <v>12281</v>
      </c>
      <c r="EJ13" s="606">
        <f t="shared" si="12"/>
        <v>12281</v>
      </c>
      <c r="EK13" s="606">
        <f t="shared" si="12"/>
        <v>12324</v>
      </c>
      <c r="EL13" s="606">
        <f t="shared" si="12"/>
        <v>12324</v>
      </c>
      <c r="EM13" s="607">
        <f t="shared" si="12"/>
        <v>12324</v>
      </c>
      <c r="EN13" s="603"/>
      <c r="EO13" s="603"/>
      <c r="EP13" s="604" t="s">
        <v>124</v>
      </c>
      <c r="EQ13" s="605"/>
      <c r="ER13" s="606">
        <f t="shared" ref="ER13:EX13" si="13">SUM(ER14:ER15)</f>
        <v>9799</v>
      </c>
      <c r="ES13" s="606">
        <f t="shared" si="13"/>
        <v>10437</v>
      </c>
      <c r="ET13" s="606">
        <f t="shared" si="13"/>
        <v>10503</v>
      </c>
      <c r="EU13" s="606">
        <f t="shared" si="13"/>
        <v>10503</v>
      </c>
      <c r="EV13" s="606">
        <f t="shared" si="13"/>
        <v>11694</v>
      </c>
      <c r="EW13" s="606">
        <f t="shared" si="13"/>
        <v>13720</v>
      </c>
      <c r="EX13" s="607">
        <f t="shared" si="13"/>
        <v>13720</v>
      </c>
      <c r="EY13" s="603"/>
      <c r="EZ13" s="603"/>
      <c r="FA13" s="604" t="s">
        <v>124</v>
      </c>
      <c r="FB13" s="605"/>
      <c r="FC13" s="606">
        <f t="shared" ref="FC13:FI13" si="14">SUM(FC14:FC15)</f>
        <v>2797</v>
      </c>
      <c r="FD13" s="606">
        <f t="shared" si="14"/>
        <v>746</v>
      </c>
      <c r="FE13" s="606">
        <f t="shared" si="14"/>
        <v>3514</v>
      </c>
      <c r="FF13" s="606">
        <f t="shared" si="14"/>
        <v>3514</v>
      </c>
      <c r="FG13" s="606">
        <f t="shared" si="14"/>
        <v>3061</v>
      </c>
      <c r="FH13" s="606">
        <f t="shared" si="14"/>
        <v>3061</v>
      </c>
      <c r="FI13" s="607">
        <f t="shared" si="14"/>
        <v>3061</v>
      </c>
      <c r="FJ13" s="603"/>
      <c r="FK13" s="603"/>
      <c r="FL13" s="604" t="s">
        <v>124</v>
      </c>
      <c r="FM13" s="605"/>
      <c r="FN13" s="606">
        <f t="shared" ref="FN13:FT13" si="15">SUM(FN14:FN15)</f>
        <v>13576</v>
      </c>
      <c r="FO13" s="606">
        <f t="shared" si="15"/>
        <v>17384</v>
      </c>
      <c r="FP13" s="606">
        <f t="shared" si="15"/>
        <v>22126</v>
      </c>
      <c r="FQ13" s="606">
        <f t="shared" si="15"/>
        <v>22126</v>
      </c>
      <c r="FR13" s="606">
        <f t="shared" si="15"/>
        <v>19605</v>
      </c>
      <c r="FS13" s="606">
        <f t="shared" si="15"/>
        <v>19605</v>
      </c>
      <c r="FT13" s="607">
        <f t="shared" si="15"/>
        <v>19605</v>
      </c>
      <c r="FU13" s="603"/>
      <c r="FV13" s="603"/>
      <c r="FW13" s="604" t="s">
        <v>124</v>
      </c>
      <c r="FX13" s="605"/>
      <c r="FY13" s="606">
        <f t="shared" ref="FY13:GE13" si="16">SUM(FY14:FY15)</f>
        <v>17058</v>
      </c>
      <c r="FZ13" s="606">
        <f t="shared" si="16"/>
        <v>17765</v>
      </c>
      <c r="GA13" s="606">
        <f t="shared" si="16"/>
        <v>18109</v>
      </c>
      <c r="GB13" s="606">
        <f t="shared" si="16"/>
        <v>18109</v>
      </c>
      <c r="GC13" s="606">
        <f t="shared" si="16"/>
        <v>23609</v>
      </c>
      <c r="GD13" s="606">
        <f t="shared" si="16"/>
        <v>23609</v>
      </c>
      <c r="GE13" s="607">
        <f t="shared" si="16"/>
        <v>23609</v>
      </c>
      <c r="GF13" s="603"/>
      <c r="GG13" s="603"/>
      <c r="GH13" s="604" t="s">
        <v>124</v>
      </c>
      <c r="GI13" s="605"/>
      <c r="GJ13" s="606">
        <f t="shared" ref="GJ13:GP13" si="17">SUM(GJ14:GJ15)</f>
        <v>0</v>
      </c>
      <c r="GK13" s="606">
        <f t="shared" si="17"/>
        <v>0</v>
      </c>
      <c r="GL13" s="606">
        <f t="shared" si="17"/>
        <v>0</v>
      </c>
      <c r="GM13" s="606">
        <f t="shared" si="17"/>
        <v>0</v>
      </c>
      <c r="GN13" s="606">
        <f t="shared" si="17"/>
        <v>0</v>
      </c>
      <c r="GO13" s="606">
        <f t="shared" si="17"/>
        <v>0</v>
      </c>
      <c r="GP13" s="607">
        <f t="shared" si="17"/>
        <v>0</v>
      </c>
      <c r="GQ13" s="603"/>
    </row>
    <row r="14" spans="1:199" x14ac:dyDescent="0.25">
      <c r="A14" s="363"/>
      <c r="B14" s="361" t="s">
        <v>190</v>
      </c>
      <c r="C14" s="184" t="s">
        <v>191</v>
      </c>
      <c r="D14" s="360">
        <v>215971</v>
      </c>
      <c r="E14" s="360">
        <v>238381</v>
      </c>
      <c r="F14" s="360">
        <f>R14+AC14+AN14+AY14+BJ14+BU14+CQ14+DB14+DX14+EI14+ET14+FE14+FP14+GA14</f>
        <v>269093</v>
      </c>
      <c r="G14" s="360">
        <v>269093</v>
      </c>
      <c r="H14" s="360">
        <v>298503</v>
      </c>
      <c r="I14" s="360">
        <v>300452</v>
      </c>
      <c r="J14" s="364">
        <v>300452</v>
      </c>
      <c r="K14" s="179"/>
      <c r="M14" s="603"/>
      <c r="N14" s="608" t="s">
        <v>190</v>
      </c>
      <c r="O14" s="605" t="s">
        <v>191</v>
      </c>
      <c r="P14" s="609">
        <v>77429</v>
      </c>
      <c r="Q14" s="609">
        <v>81141</v>
      </c>
      <c r="R14" s="609">
        <v>87535</v>
      </c>
      <c r="S14" s="609">
        <v>87535</v>
      </c>
      <c r="T14" s="610">
        <v>99401</v>
      </c>
      <c r="U14" s="610">
        <v>99489</v>
      </c>
      <c r="V14" s="611">
        <v>99489</v>
      </c>
      <c r="W14" s="603"/>
      <c r="X14" s="603"/>
      <c r="Y14" s="608" t="s">
        <v>190</v>
      </c>
      <c r="Z14" s="605" t="s">
        <v>191</v>
      </c>
      <c r="AA14" s="609">
        <v>6655</v>
      </c>
      <c r="AB14" s="609">
        <v>6756</v>
      </c>
      <c r="AC14" s="609">
        <v>6756</v>
      </c>
      <c r="AD14" s="609">
        <v>6756</v>
      </c>
      <c r="AE14" s="610">
        <v>7491</v>
      </c>
      <c r="AF14" s="610">
        <v>7491</v>
      </c>
      <c r="AG14" s="611">
        <v>7491</v>
      </c>
      <c r="AH14" s="603"/>
      <c r="AI14" s="603"/>
      <c r="AJ14" s="608" t="s">
        <v>190</v>
      </c>
      <c r="AK14" s="605" t="s">
        <v>191</v>
      </c>
      <c r="AL14" s="609">
        <v>4818</v>
      </c>
      <c r="AM14" s="609">
        <v>5567</v>
      </c>
      <c r="AN14" s="609">
        <v>6036</v>
      </c>
      <c r="AO14" s="609">
        <v>6036</v>
      </c>
      <c r="AP14" s="610">
        <v>6086</v>
      </c>
      <c r="AQ14" s="610">
        <v>6086</v>
      </c>
      <c r="AR14" s="611">
        <v>6086</v>
      </c>
      <c r="AS14" s="603"/>
      <c r="AT14" s="603"/>
      <c r="AU14" s="608" t="s">
        <v>190</v>
      </c>
      <c r="AV14" s="605" t="s">
        <v>191</v>
      </c>
      <c r="AW14" s="609">
        <v>3697</v>
      </c>
      <c r="AX14" s="609">
        <v>4481</v>
      </c>
      <c r="AY14" s="609">
        <v>5801</v>
      </c>
      <c r="AZ14" s="609">
        <v>5801</v>
      </c>
      <c r="BA14" s="610">
        <v>5894</v>
      </c>
      <c r="BB14" s="610">
        <v>5883</v>
      </c>
      <c r="BC14" s="611">
        <v>5883</v>
      </c>
      <c r="BD14" s="603"/>
      <c r="BE14" s="603"/>
      <c r="BF14" s="608" t="s">
        <v>190</v>
      </c>
      <c r="BG14" s="605" t="s">
        <v>191</v>
      </c>
      <c r="BH14" s="609">
        <v>14325</v>
      </c>
      <c r="BI14" s="609">
        <v>16380</v>
      </c>
      <c r="BJ14" s="609">
        <v>20421</v>
      </c>
      <c r="BK14" s="609">
        <v>20421</v>
      </c>
      <c r="BL14" s="610">
        <v>19957</v>
      </c>
      <c r="BM14" s="610">
        <v>19957</v>
      </c>
      <c r="BN14" s="611">
        <v>19957</v>
      </c>
      <c r="BO14" s="603"/>
      <c r="BP14" s="603"/>
      <c r="BQ14" s="608" t="s">
        <v>190</v>
      </c>
      <c r="BR14" s="605" t="s">
        <v>191</v>
      </c>
      <c r="BS14" s="609">
        <v>10998</v>
      </c>
      <c r="BT14" s="609">
        <v>14017</v>
      </c>
      <c r="BU14" s="609">
        <v>16177</v>
      </c>
      <c r="BV14" s="609">
        <v>16177</v>
      </c>
      <c r="BW14" s="610">
        <v>16991</v>
      </c>
      <c r="BX14" s="610">
        <v>16991</v>
      </c>
      <c r="BY14" s="611">
        <v>16991</v>
      </c>
      <c r="BZ14" s="603"/>
      <c r="CA14" s="603"/>
      <c r="CB14" s="608" t="s">
        <v>190</v>
      </c>
      <c r="CC14" s="605" t="s">
        <v>191</v>
      </c>
      <c r="CD14" s="609"/>
      <c r="CE14" s="609"/>
      <c r="CF14" s="609"/>
      <c r="CG14" s="609"/>
      <c r="CH14" s="610"/>
      <c r="CI14" s="610"/>
      <c r="CJ14" s="611"/>
      <c r="CK14" s="603"/>
      <c r="CL14" s="603"/>
      <c r="CM14" s="608" t="s">
        <v>190</v>
      </c>
      <c r="CN14" s="605" t="s">
        <v>191</v>
      </c>
      <c r="CO14" s="609">
        <v>6338</v>
      </c>
      <c r="CP14" s="609">
        <v>6718</v>
      </c>
      <c r="CQ14" s="609">
        <v>9636</v>
      </c>
      <c r="CR14" s="609">
        <v>9636</v>
      </c>
      <c r="CS14" s="610">
        <v>11065</v>
      </c>
      <c r="CT14" s="610">
        <v>11065</v>
      </c>
      <c r="CU14" s="611">
        <v>11065</v>
      </c>
      <c r="CV14" s="603"/>
      <c r="CW14" s="603"/>
      <c r="CX14" s="608" t="s">
        <v>190</v>
      </c>
      <c r="CY14" s="605" t="s">
        <v>191</v>
      </c>
      <c r="CZ14" s="609">
        <v>2402</v>
      </c>
      <c r="DA14" s="609">
        <v>2463</v>
      </c>
      <c r="DB14" s="609">
        <v>2676</v>
      </c>
      <c r="DC14" s="609">
        <v>2676</v>
      </c>
      <c r="DD14" s="610">
        <v>2859</v>
      </c>
      <c r="DE14" s="610">
        <v>2859</v>
      </c>
      <c r="DF14" s="611">
        <v>2859</v>
      </c>
      <c r="DG14" s="603"/>
      <c r="DH14" s="603"/>
      <c r="DI14" s="608" t="s">
        <v>190</v>
      </c>
      <c r="DJ14" s="605" t="s">
        <v>191</v>
      </c>
      <c r="DK14" s="609"/>
      <c r="DL14" s="609"/>
      <c r="DM14" s="609"/>
      <c r="DN14" s="609"/>
      <c r="DO14" s="610"/>
      <c r="DP14" s="610"/>
      <c r="DQ14" s="611"/>
      <c r="DR14" s="603"/>
      <c r="DS14" s="603"/>
      <c r="DT14" s="608" t="s">
        <v>190</v>
      </c>
      <c r="DU14" s="605" t="s">
        <v>191</v>
      </c>
      <c r="DV14" s="609">
        <v>44587</v>
      </c>
      <c r="DW14" s="609">
        <v>51665</v>
      </c>
      <c r="DX14" s="609">
        <v>57117</v>
      </c>
      <c r="DY14" s="609">
        <v>57117</v>
      </c>
      <c r="DZ14" s="610">
        <v>68524</v>
      </c>
      <c r="EA14" s="610">
        <v>68660</v>
      </c>
      <c r="EB14" s="611">
        <v>68660</v>
      </c>
      <c r="EC14" s="603"/>
      <c r="ED14" s="603"/>
      <c r="EE14" s="608" t="s">
        <v>190</v>
      </c>
      <c r="EF14" s="605" t="s">
        <v>191</v>
      </c>
      <c r="EG14" s="609">
        <v>7696</v>
      </c>
      <c r="EH14" s="609">
        <v>9492</v>
      </c>
      <c r="EI14" s="609">
        <v>10462</v>
      </c>
      <c r="EJ14" s="609">
        <v>10462</v>
      </c>
      <c r="EK14" s="610">
        <v>10560</v>
      </c>
      <c r="EL14" s="610">
        <v>10560</v>
      </c>
      <c r="EM14" s="611">
        <v>10560</v>
      </c>
      <c r="EN14" s="603"/>
      <c r="EO14" s="603"/>
      <c r="EP14" s="608" t="s">
        <v>190</v>
      </c>
      <c r="EQ14" s="605" t="s">
        <v>191</v>
      </c>
      <c r="ER14" s="609">
        <v>8397</v>
      </c>
      <c r="ES14" s="609">
        <v>8943</v>
      </c>
      <c r="ET14" s="609">
        <v>9000</v>
      </c>
      <c r="EU14" s="609">
        <v>9000</v>
      </c>
      <c r="EV14" s="610">
        <v>10021</v>
      </c>
      <c r="EW14" s="610">
        <v>11757</v>
      </c>
      <c r="EX14" s="611">
        <v>11757</v>
      </c>
      <c r="EY14" s="603"/>
      <c r="EZ14" s="603"/>
      <c r="FA14" s="608" t="s">
        <v>190</v>
      </c>
      <c r="FB14" s="605" t="s">
        <v>191</v>
      </c>
      <c r="FC14" s="609">
        <v>2396</v>
      </c>
      <c r="FD14" s="609">
        <v>639</v>
      </c>
      <c r="FE14" s="609">
        <v>3011</v>
      </c>
      <c r="FF14" s="609">
        <v>3011</v>
      </c>
      <c r="FG14" s="610">
        <v>2623</v>
      </c>
      <c r="FH14" s="610">
        <v>2623</v>
      </c>
      <c r="FI14" s="611">
        <v>2623</v>
      </c>
      <c r="FJ14" s="603"/>
      <c r="FK14" s="603"/>
      <c r="FL14" s="608" t="s">
        <v>190</v>
      </c>
      <c r="FM14" s="605" t="s">
        <v>191</v>
      </c>
      <c r="FN14" s="609">
        <v>11634</v>
      </c>
      <c r="FO14" s="609">
        <v>14896</v>
      </c>
      <c r="FP14" s="609">
        <v>18960</v>
      </c>
      <c r="FQ14" s="609">
        <v>18960</v>
      </c>
      <c r="FR14" s="610">
        <v>16800</v>
      </c>
      <c r="FS14" s="610">
        <v>16800</v>
      </c>
      <c r="FT14" s="611">
        <v>16800</v>
      </c>
      <c r="FU14" s="603"/>
      <c r="FV14" s="603"/>
      <c r="FW14" s="608" t="s">
        <v>190</v>
      </c>
      <c r="FX14" s="605" t="s">
        <v>191</v>
      </c>
      <c r="FY14" s="609">
        <v>14599</v>
      </c>
      <c r="FZ14" s="609">
        <v>15223</v>
      </c>
      <c r="GA14" s="609">
        <v>15505</v>
      </c>
      <c r="GB14" s="609">
        <v>15505</v>
      </c>
      <c r="GC14" s="610">
        <v>20231</v>
      </c>
      <c r="GD14" s="610">
        <v>20231</v>
      </c>
      <c r="GE14" s="611">
        <v>20231</v>
      </c>
      <c r="GF14" s="603"/>
      <c r="GG14" s="603"/>
      <c r="GH14" s="608"/>
      <c r="GI14" s="605"/>
      <c r="GJ14" s="609"/>
      <c r="GK14" s="609"/>
      <c r="GL14" s="609"/>
      <c r="GM14" s="609"/>
      <c r="GN14" s="610"/>
      <c r="GO14" s="610"/>
      <c r="GP14" s="611"/>
      <c r="GQ14" s="603"/>
    </row>
    <row r="15" spans="1:199" x14ac:dyDescent="0.25">
      <c r="A15" s="363"/>
      <c r="B15" s="372" t="s">
        <v>192</v>
      </c>
      <c r="C15" s="373" t="s">
        <v>193</v>
      </c>
      <c r="D15" s="374">
        <v>36064</v>
      </c>
      <c r="E15" s="374">
        <v>39818</v>
      </c>
      <c r="F15" s="374">
        <v>45270</v>
      </c>
      <c r="G15" s="374">
        <v>45270</v>
      </c>
      <c r="H15" s="374">
        <v>49849</v>
      </c>
      <c r="I15" s="374">
        <v>50175</v>
      </c>
      <c r="J15" s="375">
        <v>50175</v>
      </c>
      <c r="K15" s="179"/>
      <c r="M15" s="603"/>
      <c r="N15" s="612" t="s">
        <v>192</v>
      </c>
      <c r="O15" s="605" t="s">
        <v>193</v>
      </c>
      <c r="P15" s="613">
        <v>12972</v>
      </c>
      <c r="Q15" s="613">
        <v>13589</v>
      </c>
      <c r="R15" s="613">
        <v>14628</v>
      </c>
      <c r="S15" s="613">
        <v>14628</v>
      </c>
      <c r="T15" s="614">
        <v>16600</v>
      </c>
      <c r="U15" s="614">
        <v>16615</v>
      </c>
      <c r="V15" s="611">
        <v>16615</v>
      </c>
      <c r="W15" s="603"/>
      <c r="X15" s="603"/>
      <c r="Y15" s="612" t="s">
        <v>192</v>
      </c>
      <c r="Z15" s="605" t="s">
        <v>193</v>
      </c>
      <c r="AA15" s="613">
        <v>1083</v>
      </c>
      <c r="AB15" s="613">
        <v>1093</v>
      </c>
      <c r="AC15" s="613">
        <v>1128</v>
      </c>
      <c r="AD15" s="613">
        <v>1128</v>
      </c>
      <c r="AE15" s="614">
        <v>1251</v>
      </c>
      <c r="AF15" s="614">
        <v>1251</v>
      </c>
      <c r="AG15" s="611">
        <v>1251</v>
      </c>
      <c r="AH15" s="603"/>
      <c r="AI15" s="603"/>
      <c r="AJ15" s="612" t="s">
        <v>192</v>
      </c>
      <c r="AK15" s="605" t="s">
        <v>193</v>
      </c>
      <c r="AL15" s="613">
        <v>784</v>
      </c>
      <c r="AM15" s="613">
        <v>930</v>
      </c>
      <c r="AN15" s="613">
        <v>1008</v>
      </c>
      <c r="AO15" s="613">
        <v>1008</v>
      </c>
      <c r="AP15" s="614">
        <v>1016</v>
      </c>
      <c r="AQ15" s="614">
        <v>1016</v>
      </c>
      <c r="AR15" s="611">
        <v>1016</v>
      </c>
      <c r="AS15" s="603"/>
      <c r="AT15" s="603"/>
      <c r="AU15" s="612" t="s">
        <v>192</v>
      </c>
      <c r="AV15" s="605" t="s">
        <v>193</v>
      </c>
      <c r="AW15" s="613">
        <v>617</v>
      </c>
      <c r="AX15" s="613">
        <v>748</v>
      </c>
      <c r="AY15" s="613">
        <v>1010</v>
      </c>
      <c r="AZ15" s="613">
        <v>1010</v>
      </c>
      <c r="BA15" s="614">
        <v>984</v>
      </c>
      <c r="BB15" s="614">
        <v>982</v>
      </c>
      <c r="BC15" s="611">
        <v>982</v>
      </c>
      <c r="BD15" s="603"/>
      <c r="BE15" s="603"/>
      <c r="BF15" s="612" t="s">
        <v>192</v>
      </c>
      <c r="BG15" s="605" t="s">
        <v>193</v>
      </c>
      <c r="BH15" s="613">
        <v>2395</v>
      </c>
      <c r="BI15" s="613">
        <v>2739</v>
      </c>
      <c r="BJ15" s="613">
        <v>3540</v>
      </c>
      <c r="BK15" s="613">
        <v>3540</v>
      </c>
      <c r="BL15" s="614">
        <v>3333</v>
      </c>
      <c r="BM15" s="614">
        <v>3333</v>
      </c>
      <c r="BN15" s="611">
        <v>3333</v>
      </c>
      <c r="BO15" s="603"/>
      <c r="BP15" s="603"/>
      <c r="BQ15" s="612" t="s">
        <v>192</v>
      </c>
      <c r="BR15" s="605" t="s">
        <v>193</v>
      </c>
      <c r="BS15" s="613">
        <v>1820</v>
      </c>
      <c r="BT15" s="613">
        <v>2343</v>
      </c>
      <c r="BU15" s="613">
        <v>2702</v>
      </c>
      <c r="BV15" s="613">
        <v>2702</v>
      </c>
      <c r="BW15" s="614">
        <v>2838</v>
      </c>
      <c r="BX15" s="614">
        <v>2838</v>
      </c>
      <c r="BY15" s="611">
        <v>2838</v>
      </c>
      <c r="BZ15" s="603"/>
      <c r="CA15" s="603"/>
      <c r="CB15" s="612" t="s">
        <v>192</v>
      </c>
      <c r="CC15" s="605" t="s">
        <v>193</v>
      </c>
      <c r="CD15" s="613"/>
      <c r="CE15" s="613"/>
      <c r="CF15" s="613"/>
      <c r="CG15" s="613"/>
      <c r="CH15" s="614"/>
      <c r="CI15" s="614"/>
      <c r="CJ15" s="611"/>
      <c r="CK15" s="603"/>
      <c r="CL15" s="603"/>
      <c r="CM15" s="612" t="s">
        <v>192</v>
      </c>
      <c r="CN15" s="605" t="s">
        <v>193</v>
      </c>
      <c r="CO15" s="613">
        <v>1058</v>
      </c>
      <c r="CP15" s="613">
        <v>1120</v>
      </c>
      <c r="CQ15" s="613">
        <v>1609</v>
      </c>
      <c r="CR15" s="613">
        <v>1609</v>
      </c>
      <c r="CS15" s="614">
        <v>1848</v>
      </c>
      <c r="CT15" s="614">
        <v>1848</v>
      </c>
      <c r="CU15" s="611">
        <v>1848</v>
      </c>
      <c r="CV15" s="603"/>
      <c r="CW15" s="603"/>
      <c r="CX15" s="612" t="s">
        <v>192</v>
      </c>
      <c r="CY15" s="605" t="s">
        <v>193</v>
      </c>
      <c r="CZ15" s="613">
        <v>401</v>
      </c>
      <c r="DA15" s="613">
        <v>411</v>
      </c>
      <c r="DB15" s="613">
        <v>447</v>
      </c>
      <c r="DC15" s="613">
        <v>447</v>
      </c>
      <c r="DD15" s="614">
        <v>478</v>
      </c>
      <c r="DE15" s="614">
        <v>478</v>
      </c>
      <c r="DF15" s="611">
        <v>478</v>
      </c>
      <c r="DG15" s="603"/>
      <c r="DH15" s="603"/>
      <c r="DI15" s="612" t="s">
        <v>192</v>
      </c>
      <c r="DJ15" s="605" t="s">
        <v>193</v>
      </c>
      <c r="DK15" s="613"/>
      <c r="DL15" s="613"/>
      <c r="DM15" s="613"/>
      <c r="DN15" s="613"/>
      <c r="DO15" s="614"/>
      <c r="DP15" s="614"/>
      <c r="DQ15" s="611"/>
      <c r="DR15" s="603"/>
      <c r="DS15" s="603"/>
      <c r="DT15" s="612" t="s">
        <v>192</v>
      </c>
      <c r="DU15" s="605" t="s">
        <v>193</v>
      </c>
      <c r="DV15" s="613">
        <v>7446</v>
      </c>
      <c r="DW15" s="613">
        <v>8681</v>
      </c>
      <c r="DX15" s="613">
        <v>9603</v>
      </c>
      <c r="DY15" s="613">
        <v>9603</v>
      </c>
      <c r="DZ15" s="614">
        <v>11443</v>
      </c>
      <c r="EA15" s="614">
        <v>11466</v>
      </c>
      <c r="EB15" s="611">
        <v>11466</v>
      </c>
      <c r="EC15" s="603"/>
      <c r="ED15" s="603"/>
      <c r="EE15" s="612" t="s">
        <v>192</v>
      </c>
      <c r="EF15" s="605" t="s">
        <v>193</v>
      </c>
      <c r="EG15" s="613">
        <v>1284</v>
      </c>
      <c r="EH15" s="613">
        <v>1533</v>
      </c>
      <c r="EI15" s="613">
        <v>1819</v>
      </c>
      <c r="EJ15" s="613">
        <v>1819</v>
      </c>
      <c r="EK15" s="614">
        <v>1764</v>
      </c>
      <c r="EL15" s="614">
        <v>1764</v>
      </c>
      <c r="EM15" s="611">
        <v>1764</v>
      </c>
      <c r="EN15" s="603"/>
      <c r="EO15" s="603"/>
      <c r="EP15" s="612" t="s">
        <v>192</v>
      </c>
      <c r="EQ15" s="605" t="s">
        <v>193</v>
      </c>
      <c r="ER15" s="613">
        <v>1402</v>
      </c>
      <c r="ES15" s="613">
        <v>1494</v>
      </c>
      <c r="ET15" s="613">
        <v>1503</v>
      </c>
      <c r="EU15" s="613">
        <v>1503</v>
      </c>
      <c r="EV15" s="614">
        <v>1673</v>
      </c>
      <c r="EW15" s="614">
        <v>1963</v>
      </c>
      <c r="EX15" s="611">
        <v>1963</v>
      </c>
      <c r="EY15" s="603"/>
      <c r="EZ15" s="603"/>
      <c r="FA15" s="612" t="s">
        <v>192</v>
      </c>
      <c r="FB15" s="605" t="s">
        <v>193</v>
      </c>
      <c r="FC15" s="613">
        <v>401</v>
      </c>
      <c r="FD15" s="613">
        <v>107</v>
      </c>
      <c r="FE15" s="613">
        <v>503</v>
      </c>
      <c r="FF15" s="613">
        <v>503</v>
      </c>
      <c r="FG15" s="614">
        <v>438</v>
      </c>
      <c r="FH15" s="614">
        <v>438</v>
      </c>
      <c r="FI15" s="611">
        <v>438</v>
      </c>
      <c r="FJ15" s="603"/>
      <c r="FK15" s="603"/>
      <c r="FL15" s="612" t="s">
        <v>192</v>
      </c>
      <c r="FM15" s="605" t="s">
        <v>193</v>
      </c>
      <c r="FN15" s="613">
        <v>1942</v>
      </c>
      <c r="FO15" s="613">
        <v>2488</v>
      </c>
      <c r="FP15" s="613">
        <v>3166</v>
      </c>
      <c r="FQ15" s="613">
        <v>3166</v>
      </c>
      <c r="FR15" s="614">
        <v>2805</v>
      </c>
      <c r="FS15" s="614">
        <v>2805</v>
      </c>
      <c r="FT15" s="611">
        <v>2805</v>
      </c>
      <c r="FU15" s="603"/>
      <c r="FV15" s="603"/>
      <c r="FW15" s="612" t="s">
        <v>192</v>
      </c>
      <c r="FX15" s="605" t="s">
        <v>193</v>
      </c>
      <c r="FY15" s="613">
        <v>2459</v>
      </c>
      <c r="FZ15" s="613">
        <v>2542</v>
      </c>
      <c r="GA15" s="613">
        <v>2604</v>
      </c>
      <c r="GB15" s="613">
        <v>2604</v>
      </c>
      <c r="GC15" s="614">
        <v>3378</v>
      </c>
      <c r="GD15" s="614">
        <v>3378</v>
      </c>
      <c r="GE15" s="611">
        <v>3378</v>
      </c>
      <c r="GF15" s="603"/>
      <c r="GG15" s="603"/>
      <c r="GH15" s="612"/>
      <c r="GI15" s="605"/>
      <c r="GJ15" s="613"/>
      <c r="GK15" s="613"/>
      <c r="GL15" s="613"/>
      <c r="GM15" s="613"/>
      <c r="GN15" s="614"/>
      <c r="GO15" s="614"/>
      <c r="GP15" s="611"/>
      <c r="GQ15" s="603"/>
    </row>
    <row r="16" spans="1:199" x14ac:dyDescent="0.25">
      <c r="A16" s="363"/>
      <c r="B16" s="369" t="s">
        <v>125</v>
      </c>
      <c r="C16" s="370"/>
      <c r="D16" s="366">
        <f>SUM(D17:D21)</f>
        <v>361310</v>
      </c>
      <c r="E16" s="366">
        <f t="shared" ref="E16:J16" si="18">SUM(E17:E21)</f>
        <v>407578</v>
      </c>
      <c r="F16" s="366">
        <f t="shared" si="18"/>
        <v>469064</v>
      </c>
      <c r="G16" s="366">
        <f t="shared" si="18"/>
        <v>469064</v>
      </c>
      <c r="H16" s="366">
        <f t="shared" si="18"/>
        <v>398413</v>
      </c>
      <c r="I16" s="366">
        <f t="shared" si="18"/>
        <v>444088</v>
      </c>
      <c r="J16" s="371">
        <f t="shared" si="18"/>
        <v>444088</v>
      </c>
      <c r="K16" s="179"/>
      <c r="M16" s="603"/>
      <c r="N16" s="604" t="s">
        <v>125</v>
      </c>
      <c r="O16" s="615"/>
      <c r="P16" s="606">
        <f t="shared" ref="P16:V16" si="19">SUM(P17:P21)</f>
        <v>44141</v>
      </c>
      <c r="Q16" s="606">
        <f t="shared" si="19"/>
        <v>49682</v>
      </c>
      <c r="R16" s="606">
        <f t="shared" si="19"/>
        <v>73925</v>
      </c>
      <c r="S16" s="606">
        <f t="shared" si="19"/>
        <v>73925</v>
      </c>
      <c r="T16" s="606">
        <f t="shared" si="19"/>
        <v>37257</v>
      </c>
      <c r="U16" s="606">
        <f t="shared" si="19"/>
        <v>48338</v>
      </c>
      <c r="V16" s="616">
        <f t="shared" si="19"/>
        <v>48338</v>
      </c>
      <c r="W16" s="603"/>
      <c r="X16" s="603"/>
      <c r="Y16" s="604" t="s">
        <v>125</v>
      </c>
      <c r="Z16" s="615"/>
      <c r="AA16" s="606">
        <f t="shared" ref="AA16:AG16" si="20">SUM(AA17:AA21)</f>
        <v>840</v>
      </c>
      <c r="AB16" s="606">
        <f t="shared" si="20"/>
        <v>719</v>
      </c>
      <c r="AC16" s="606">
        <f t="shared" si="20"/>
        <v>1331</v>
      </c>
      <c r="AD16" s="606">
        <f t="shared" si="20"/>
        <v>1331</v>
      </c>
      <c r="AE16" s="606">
        <f t="shared" si="20"/>
        <v>1261</v>
      </c>
      <c r="AF16" s="606">
        <f t="shared" si="20"/>
        <v>1261</v>
      </c>
      <c r="AG16" s="616">
        <f t="shared" si="20"/>
        <v>1261</v>
      </c>
      <c r="AH16" s="603"/>
      <c r="AI16" s="603"/>
      <c r="AJ16" s="604" t="s">
        <v>125</v>
      </c>
      <c r="AK16" s="615"/>
      <c r="AL16" s="606">
        <f t="shared" ref="AL16:AR16" si="21">SUM(AL17:AL21)</f>
        <v>30</v>
      </c>
      <c r="AM16" s="606">
        <f t="shared" si="21"/>
        <v>243</v>
      </c>
      <c r="AN16" s="606">
        <f t="shared" si="21"/>
        <v>402</v>
      </c>
      <c r="AO16" s="606">
        <f t="shared" si="21"/>
        <v>402</v>
      </c>
      <c r="AP16" s="606">
        <f t="shared" si="21"/>
        <v>100</v>
      </c>
      <c r="AQ16" s="606">
        <f t="shared" si="21"/>
        <v>100</v>
      </c>
      <c r="AR16" s="616">
        <f t="shared" si="21"/>
        <v>100</v>
      </c>
      <c r="AS16" s="603"/>
      <c r="AT16" s="603"/>
      <c r="AU16" s="604" t="s">
        <v>125</v>
      </c>
      <c r="AV16" s="615"/>
      <c r="AW16" s="606">
        <f t="shared" ref="AW16:BC16" si="22">SUM(AW17:AW21)</f>
        <v>3976</v>
      </c>
      <c r="AX16" s="606">
        <f t="shared" si="22"/>
        <v>4523</v>
      </c>
      <c r="AY16" s="606">
        <f t="shared" si="22"/>
        <v>8486</v>
      </c>
      <c r="AZ16" s="606">
        <f t="shared" si="22"/>
        <v>8486</v>
      </c>
      <c r="BA16" s="606">
        <f t="shared" si="22"/>
        <v>6719</v>
      </c>
      <c r="BB16" s="606">
        <f t="shared" si="22"/>
        <v>9732</v>
      </c>
      <c r="BC16" s="616">
        <f t="shared" si="22"/>
        <v>9732</v>
      </c>
      <c r="BD16" s="603"/>
      <c r="BE16" s="603"/>
      <c r="BF16" s="604" t="s">
        <v>125</v>
      </c>
      <c r="BG16" s="615"/>
      <c r="BH16" s="606">
        <f t="shared" ref="BH16:BN16" si="23">SUM(BH17:BH21)</f>
        <v>1794</v>
      </c>
      <c r="BI16" s="606">
        <f t="shared" si="23"/>
        <v>3249</v>
      </c>
      <c r="BJ16" s="606">
        <f t="shared" si="23"/>
        <v>4098</v>
      </c>
      <c r="BK16" s="606">
        <f t="shared" si="23"/>
        <v>4098</v>
      </c>
      <c r="BL16" s="606">
        <f t="shared" si="23"/>
        <v>2502</v>
      </c>
      <c r="BM16" s="606">
        <f t="shared" si="23"/>
        <v>2502</v>
      </c>
      <c r="BN16" s="616">
        <f t="shared" si="23"/>
        <v>2502</v>
      </c>
      <c r="BO16" s="603"/>
      <c r="BP16" s="603"/>
      <c r="BQ16" s="604" t="s">
        <v>125</v>
      </c>
      <c r="BR16" s="615"/>
      <c r="BS16" s="606">
        <f t="shared" ref="BS16:BY16" si="24">SUM(BS17:BS21)</f>
        <v>7103</v>
      </c>
      <c r="BT16" s="606">
        <f t="shared" si="24"/>
        <v>7332</v>
      </c>
      <c r="BU16" s="606">
        <f t="shared" si="24"/>
        <v>8211</v>
      </c>
      <c r="BV16" s="606">
        <f t="shared" si="24"/>
        <v>8211</v>
      </c>
      <c r="BW16" s="606">
        <f t="shared" si="24"/>
        <v>5774</v>
      </c>
      <c r="BX16" s="606">
        <f t="shared" si="24"/>
        <v>11774</v>
      </c>
      <c r="BY16" s="616">
        <f t="shared" si="24"/>
        <v>11774</v>
      </c>
      <c r="BZ16" s="603"/>
      <c r="CA16" s="603"/>
      <c r="CB16" s="604" t="s">
        <v>125</v>
      </c>
      <c r="CC16" s="615"/>
      <c r="CD16" s="606">
        <f t="shared" ref="CD16:CJ16" si="25">SUM(CD17:CD21)</f>
        <v>0</v>
      </c>
      <c r="CE16" s="606">
        <f t="shared" si="25"/>
        <v>0</v>
      </c>
      <c r="CF16" s="606">
        <f t="shared" si="25"/>
        <v>0</v>
      </c>
      <c r="CG16" s="606">
        <f t="shared" si="25"/>
        <v>0</v>
      </c>
      <c r="CH16" s="606">
        <f t="shared" si="25"/>
        <v>0</v>
      </c>
      <c r="CI16" s="606">
        <f t="shared" si="25"/>
        <v>0</v>
      </c>
      <c r="CJ16" s="616">
        <f t="shared" si="25"/>
        <v>0</v>
      </c>
      <c r="CK16" s="603"/>
      <c r="CL16" s="603"/>
      <c r="CM16" s="604" t="s">
        <v>125</v>
      </c>
      <c r="CN16" s="615"/>
      <c r="CO16" s="606">
        <f t="shared" ref="CO16:CU16" si="26">SUM(CO17:CO21)</f>
        <v>4337</v>
      </c>
      <c r="CP16" s="606">
        <f t="shared" si="26"/>
        <v>2859</v>
      </c>
      <c r="CQ16" s="606">
        <f t="shared" si="26"/>
        <v>8402</v>
      </c>
      <c r="CR16" s="606">
        <f t="shared" si="26"/>
        <v>8402</v>
      </c>
      <c r="CS16" s="606">
        <f t="shared" si="26"/>
        <v>3920</v>
      </c>
      <c r="CT16" s="606">
        <f t="shared" si="26"/>
        <v>6920</v>
      </c>
      <c r="CU16" s="616">
        <f t="shared" si="26"/>
        <v>6920</v>
      </c>
      <c r="CV16" s="603"/>
      <c r="CW16" s="603"/>
      <c r="CX16" s="604" t="s">
        <v>125</v>
      </c>
      <c r="CY16" s="615"/>
      <c r="CZ16" s="606">
        <f t="shared" ref="CZ16:DF16" si="27">SUM(CZ17:CZ21)</f>
        <v>10177</v>
      </c>
      <c r="DA16" s="606">
        <f t="shared" si="27"/>
        <v>11203</v>
      </c>
      <c r="DB16" s="606">
        <f t="shared" si="27"/>
        <v>14183</v>
      </c>
      <c r="DC16" s="606">
        <f t="shared" si="27"/>
        <v>14183</v>
      </c>
      <c r="DD16" s="606">
        <f t="shared" si="27"/>
        <v>8930</v>
      </c>
      <c r="DE16" s="606">
        <f t="shared" si="27"/>
        <v>12930</v>
      </c>
      <c r="DF16" s="616">
        <f t="shared" si="27"/>
        <v>12930</v>
      </c>
      <c r="DG16" s="603"/>
      <c r="DH16" s="603"/>
      <c r="DI16" s="604" t="s">
        <v>125</v>
      </c>
      <c r="DJ16" s="615"/>
      <c r="DK16" s="606">
        <f t="shared" ref="DK16:DQ16" si="28">SUM(DK17:DK21)</f>
        <v>1931</v>
      </c>
      <c r="DL16" s="606">
        <f t="shared" si="28"/>
        <v>2368</v>
      </c>
      <c r="DM16" s="606">
        <f t="shared" si="28"/>
        <v>4760</v>
      </c>
      <c r="DN16" s="606">
        <f t="shared" si="28"/>
        <v>4760</v>
      </c>
      <c r="DO16" s="606">
        <f t="shared" si="28"/>
        <v>3960</v>
      </c>
      <c r="DP16" s="606">
        <f t="shared" si="28"/>
        <v>3960</v>
      </c>
      <c r="DQ16" s="616">
        <f t="shared" si="28"/>
        <v>3960</v>
      </c>
      <c r="DR16" s="603"/>
      <c r="DS16" s="603"/>
      <c r="DT16" s="604" t="s">
        <v>125</v>
      </c>
      <c r="DU16" s="615"/>
      <c r="DV16" s="606">
        <f t="shared" ref="DV16:EB16" si="29">SUM(DV17:DV21)</f>
        <v>3580</v>
      </c>
      <c r="DW16" s="606">
        <f t="shared" si="29"/>
        <v>12560</v>
      </c>
      <c r="DX16" s="606">
        <f t="shared" si="29"/>
        <v>13771</v>
      </c>
      <c r="DY16" s="606">
        <f t="shared" si="29"/>
        <v>13771</v>
      </c>
      <c r="DZ16" s="606">
        <f t="shared" si="29"/>
        <v>10000</v>
      </c>
      <c r="EA16" s="606">
        <f t="shared" si="29"/>
        <v>13816</v>
      </c>
      <c r="EB16" s="616">
        <f t="shared" si="29"/>
        <v>13816</v>
      </c>
      <c r="EC16" s="603"/>
      <c r="ED16" s="603"/>
      <c r="EE16" s="604" t="s">
        <v>125</v>
      </c>
      <c r="EF16" s="615"/>
      <c r="EG16" s="606">
        <f t="shared" ref="EG16:EM16" si="30">SUM(EG17:EG21)</f>
        <v>1862</v>
      </c>
      <c r="EH16" s="606">
        <f t="shared" si="30"/>
        <v>5581</v>
      </c>
      <c r="EI16" s="606">
        <f t="shared" si="30"/>
        <v>6736</v>
      </c>
      <c r="EJ16" s="606">
        <f t="shared" si="30"/>
        <v>6736</v>
      </c>
      <c r="EK16" s="606">
        <f t="shared" si="30"/>
        <v>5969</v>
      </c>
      <c r="EL16" s="606">
        <f t="shared" si="30"/>
        <v>7969</v>
      </c>
      <c r="EM16" s="616">
        <f t="shared" si="30"/>
        <v>7969</v>
      </c>
      <c r="EN16" s="603"/>
      <c r="EO16" s="603"/>
      <c r="EP16" s="604" t="s">
        <v>125</v>
      </c>
      <c r="EQ16" s="615"/>
      <c r="ER16" s="606">
        <f t="shared" ref="ER16:EX16" si="31">SUM(ER17:ER21)</f>
        <v>270795</v>
      </c>
      <c r="ES16" s="606">
        <f t="shared" si="31"/>
        <v>274364</v>
      </c>
      <c r="ET16" s="606">
        <f t="shared" si="31"/>
        <v>279299</v>
      </c>
      <c r="EU16" s="606">
        <f t="shared" si="31"/>
        <v>279299</v>
      </c>
      <c r="EV16" s="606">
        <f t="shared" si="31"/>
        <v>288287</v>
      </c>
      <c r="EW16" s="606">
        <f t="shared" si="31"/>
        <v>294053</v>
      </c>
      <c r="EX16" s="616">
        <f t="shared" si="31"/>
        <v>294053</v>
      </c>
      <c r="EY16" s="603"/>
      <c r="EZ16" s="603"/>
      <c r="FA16" s="604" t="s">
        <v>125</v>
      </c>
      <c r="FB16" s="615"/>
      <c r="FC16" s="606">
        <f t="shared" ref="FC16:FI16" si="32">SUM(FC17:FC21)</f>
        <v>67</v>
      </c>
      <c r="FD16" s="606">
        <f t="shared" si="32"/>
        <v>20</v>
      </c>
      <c r="FE16" s="606">
        <f t="shared" si="32"/>
        <v>1829</v>
      </c>
      <c r="FF16" s="606">
        <f t="shared" si="32"/>
        <v>1829</v>
      </c>
      <c r="FG16" s="606">
        <f t="shared" si="32"/>
        <v>1650</v>
      </c>
      <c r="FH16" s="606">
        <f t="shared" si="32"/>
        <v>1650</v>
      </c>
      <c r="FI16" s="616">
        <f t="shared" si="32"/>
        <v>1650</v>
      </c>
      <c r="FJ16" s="603"/>
      <c r="FK16" s="603"/>
      <c r="FL16" s="604" t="s">
        <v>125</v>
      </c>
      <c r="FM16" s="615"/>
      <c r="FN16" s="606">
        <f t="shared" ref="FN16:FT16" si="33">SUM(FN17:FN21)</f>
        <v>7574</v>
      </c>
      <c r="FO16" s="606">
        <f t="shared" si="33"/>
        <v>11455</v>
      </c>
      <c r="FP16" s="606">
        <f t="shared" si="33"/>
        <v>10998</v>
      </c>
      <c r="FQ16" s="606">
        <f t="shared" si="33"/>
        <v>10998</v>
      </c>
      <c r="FR16" s="606">
        <f t="shared" si="33"/>
        <v>13410</v>
      </c>
      <c r="FS16" s="606">
        <f t="shared" si="33"/>
        <v>16410</v>
      </c>
      <c r="FT16" s="616">
        <f t="shared" si="33"/>
        <v>16410</v>
      </c>
      <c r="FU16" s="603"/>
      <c r="FV16" s="603"/>
      <c r="FW16" s="604" t="s">
        <v>125</v>
      </c>
      <c r="FX16" s="615"/>
      <c r="FY16" s="606">
        <f t="shared" ref="FY16:GE16" si="34">SUM(FY17:FY21)</f>
        <v>3103</v>
      </c>
      <c r="FZ16" s="606">
        <f t="shared" si="34"/>
        <v>21420</v>
      </c>
      <c r="GA16" s="606">
        <f t="shared" si="34"/>
        <v>12032</v>
      </c>
      <c r="GB16" s="606">
        <f t="shared" si="34"/>
        <v>12032</v>
      </c>
      <c r="GC16" s="606">
        <f t="shared" si="34"/>
        <v>8674</v>
      </c>
      <c r="GD16" s="606">
        <f t="shared" si="34"/>
        <v>12673</v>
      </c>
      <c r="GE16" s="616">
        <f t="shared" si="34"/>
        <v>12673</v>
      </c>
      <c r="GF16" s="603"/>
      <c r="GG16" s="603"/>
      <c r="GH16" s="604" t="s">
        <v>125</v>
      </c>
      <c r="GI16" s="615"/>
      <c r="GJ16" s="606">
        <f t="shared" ref="GJ16:GP16" si="35">SUM(GJ17:GJ21)</f>
        <v>0</v>
      </c>
      <c r="GK16" s="606">
        <f t="shared" si="35"/>
        <v>0</v>
      </c>
      <c r="GL16" s="606">
        <f t="shared" si="35"/>
        <v>0</v>
      </c>
      <c r="GM16" s="606">
        <f t="shared" si="35"/>
        <v>0</v>
      </c>
      <c r="GN16" s="606">
        <f t="shared" si="35"/>
        <v>0</v>
      </c>
      <c r="GO16" s="606">
        <f t="shared" si="35"/>
        <v>0</v>
      </c>
      <c r="GP16" s="616">
        <f t="shared" si="35"/>
        <v>0</v>
      </c>
      <c r="GQ16" s="603"/>
    </row>
    <row r="17" spans="1:199" x14ac:dyDescent="0.25">
      <c r="A17" s="363"/>
      <c r="B17" s="362" t="s">
        <v>194</v>
      </c>
      <c r="C17" s="184" t="s">
        <v>195</v>
      </c>
      <c r="D17" s="360">
        <v>357974</v>
      </c>
      <c r="E17" s="360">
        <v>108804</v>
      </c>
      <c r="F17" s="360">
        <v>447326</v>
      </c>
      <c r="G17" s="360">
        <v>447326</v>
      </c>
      <c r="H17" s="360">
        <v>398413</v>
      </c>
      <c r="I17" s="360">
        <v>444088</v>
      </c>
      <c r="J17" s="364">
        <v>444088</v>
      </c>
      <c r="K17" s="179"/>
      <c r="M17" s="603"/>
      <c r="N17" s="617" t="s">
        <v>194</v>
      </c>
      <c r="O17" s="618" t="s">
        <v>195</v>
      </c>
      <c r="P17" s="609">
        <v>41316</v>
      </c>
      <c r="Q17" s="609">
        <v>46587</v>
      </c>
      <c r="R17" s="609">
        <v>63569</v>
      </c>
      <c r="S17" s="609">
        <v>63569</v>
      </c>
      <c r="T17" s="610">
        <v>37257</v>
      </c>
      <c r="U17" s="610">
        <v>48338</v>
      </c>
      <c r="V17" s="611">
        <v>48338</v>
      </c>
      <c r="W17" s="603"/>
      <c r="X17" s="603"/>
      <c r="Y17" s="617" t="s">
        <v>194</v>
      </c>
      <c r="Z17" s="618" t="s">
        <v>195</v>
      </c>
      <c r="AA17" s="609">
        <v>840</v>
      </c>
      <c r="AB17" s="609">
        <v>489</v>
      </c>
      <c r="AC17" s="609">
        <v>993</v>
      </c>
      <c r="AD17" s="609">
        <v>993</v>
      </c>
      <c r="AE17" s="610">
        <v>1261</v>
      </c>
      <c r="AF17" s="610">
        <v>1261</v>
      </c>
      <c r="AG17" s="611">
        <v>1261</v>
      </c>
      <c r="AH17" s="603"/>
      <c r="AI17" s="603"/>
      <c r="AJ17" s="617" t="s">
        <v>194</v>
      </c>
      <c r="AK17" s="618" t="s">
        <v>195</v>
      </c>
      <c r="AL17" s="609">
        <v>30</v>
      </c>
      <c r="AM17" s="609">
        <v>53</v>
      </c>
      <c r="AN17" s="609">
        <v>100</v>
      </c>
      <c r="AO17" s="609">
        <v>100</v>
      </c>
      <c r="AP17" s="610">
        <v>100</v>
      </c>
      <c r="AQ17" s="610">
        <v>100</v>
      </c>
      <c r="AR17" s="611">
        <v>100</v>
      </c>
      <c r="AS17" s="603"/>
      <c r="AT17" s="603"/>
      <c r="AU17" s="617" t="s">
        <v>194</v>
      </c>
      <c r="AV17" s="618" t="s">
        <v>195</v>
      </c>
      <c r="AW17" s="609">
        <v>3976</v>
      </c>
      <c r="AX17" s="609">
        <v>4413</v>
      </c>
      <c r="AY17" s="609">
        <v>8313</v>
      </c>
      <c r="AZ17" s="609">
        <v>8313</v>
      </c>
      <c r="BA17" s="610">
        <v>6719</v>
      </c>
      <c r="BB17" s="610">
        <v>9732</v>
      </c>
      <c r="BC17" s="611">
        <v>9732</v>
      </c>
      <c r="BD17" s="603"/>
      <c r="BE17" s="603"/>
      <c r="BF17" s="617" t="s">
        <v>194</v>
      </c>
      <c r="BG17" s="618" t="s">
        <v>195</v>
      </c>
      <c r="BH17" s="609">
        <v>1585</v>
      </c>
      <c r="BI17" s="609">
        <v>2609</v>
      </c>
      <c r="BJ17" s="609">
        <v>3472</v>
      </c>
      <c r="BK17" s="609">
        <v>3472</v>
      </c>
      <c r="BL17" s="610">
        <v>2502</v>
      </c>
      <c r="BM17" s="610">
        <v>2502</v>
      </c>
      <c r="BN17" s="611">
        <v>2502</v>
      </c>
      <c r="BO17" s="603"/>
      <c r="BP17" s="603"/>
      <c r="BQ17" s="617" t="s">
        <v>194</v>
      </c>
      <c r="BR17" s="618" t="s">
        <v>195</v>
      </c>
      <c r="BS17" s="609">
        <v>7073</v>
      </c>
      <c r="BT17" s="609">
        <v>6662</v>
      </c>
      <c r="BU17" s="609">
        <v>7737</v>
      </c>
      <c r="BV17" s="609">
        <v>7737</v>
      </c>
      <c r="BW17" s="610">
        <v>5774</v>
      </c>
      <c r="BX17" s="610">
        <v>11774</v>
      </c>
      <c r="BY17" s="611">
        <v>11774</v>
      </c>
      <c r="BZ17" s="603"/>
      <c r="CA17" s="603"/>
      <c r="CB17" s="617" t="s">
        <v>194</v>
      </c>
      <c r="CC17" s="618" t="s">
        <v>195</v>
      </c>
      <c r="CD17" s="609"/>
      <c r="CE17" s="609"/>
      <c r="CF17" s="609"/>
      <c r="CG17" s="609"/>
      <c r="CH17" s="610"/>
      <c r="CI17" s="610"/>
      <c r="CJ17" s="611"/>
      <c r="CK17" s="603"/>
      <c r="CL17" s="603"/>
      <c r="CM17" s="617" t="s">
        <v>194</v>
      </c>
      <c r="CN17" s="618" t="s">
        <v>195</v>
      </c>
      <c r="CO17" s="609">
        <v>4337</v>
      </c>
      <c r="CP17" s="609">
        <v>2549</v>
      </c>
      <c r="CQ17" s="609">
        <v>7920</v>
      </c>
      <c r="CR17" s="609">
        <v>7920</v>
      </c>
      <c r="CS17" s="610">
        <v>3920</v>
      </c>
      <c r="CT17" s="610">
        <v>6920</v>
      </c>
      <c r="CU17" s="611">
        <v>6920</v>
      </c>
      <c r="CV17" s="603"/>
      <c r="CW17" s="603"/>
      <c r="CX17" s="617" t="s">
        <v>194</v>
      </c>
      <c r="CY17" s="618" t="s">
        <v>195</v>
      </c>
      <c r="CZ17" s="609">
        <v>10139</v>
      </c>
      <c r="DA17" s="609">
        <v>11103</v>
      </c>
      <c r="DB17" s="609">
        <v>14049</v>
      </c>
      <c r="DC17" s="609">
        <v>14049</v>
      </c>
      <c r="DD17" s="610">
        <v>8930</v>
      </c>
      <c r="DE17" s="610">
        <v>12930</v>
      </c>
      <c r="DF17" s="611">
        <v>12930</v>
      </c>
      <c r="DG17" s="603"/>
      <c r="DH17" s="603"/>
      <c r="DI17" s="617" t="s">
        <v>194</v>
      </c>
      <c r="DJ17" s="618" t="s">
        <v>195</v>
      </c>
      <c r="DK17" s="609">
        <v>1931</v>
      </c>
      <c r="DL17" s="609">
        <v>2368</v>
      </c>
      <c r="DM17" s="609">
        <v>4760</v>
      </c>
      <c r="DN17" s="609">
        <v>4760</v>
      </c>
      <c r="DO17" s="610">
        <v>3960</v>
      </c>
      <c r="DP17" s="610">
        <v>3960</v>
      </c>
      <c r="DQ17" s="611">
        <v>3960</v>
      </c>
      <c r="DR17" s="603"/>
      <c r="DS17" s="603"/>
      <c r="DT17" s="617" t="s">
        <v>194</v>
      </c>
      <c r="DU17" s="618" t="s">
        <v>195</v>
      </c>
      <c r="DV17" s="609">
        <v>3494</v>
      </c>
      <c r="DW17" s="609">
        <v>10980</v>
      </c>
      <c r="DX17" s="609">
        <v>11949</v>
      </c>
      <c r="DY17" s="609">
        <v>11949</v>
      </c>
      <c r="DZ17" s="610">
        <v>10000</v>
      </c>
      <c r="EA17" s="610">
        <v>13816</v>
      </c>
      <c r="EB17" s="611">
        <v>13816</v>
      </c>
      <c r="EC17" s="603"/>
      <c r="ED17" s="603"/>
      <c r="EE17" s="617" t="s">
        <v>194</v>
      </c>
      <c r="EF17" s="618" t="s">
        <v>195</v>
      </c>
      <c r="EG17" s="609">
        <v>1862</v>
      </c>
      <c r="EH17" s="609">
        <v>5171</v>
      </c>
      <c r="EI17" s="609">
        <v>6402</v>
      </c>
      <c r="EJ17" s="609">
        <v>6402</v>
      </c>
      <c r="EK17" s="610">
        <v>5969</v>
      </c>
      <c r="EL17" s="610">
        <v>7969</v>
      </c>
      <c r="EM17" s="611">
        <v>7969</v>
      </c>
      <c r="EN17" s="603"/>
      <c r="EO17" s="603"/>
      <c r="EP17" s="617" t="s">
        <v>194</v>
      </c>
      <c r="EQ17" s="618" t="s">
        <v>195</v>
      </c>
      <c r="ER17" s="609">
        <v>270795</v>
      </c>
      <c r="ES17" s="609">
        <v>158</v>
      </c>
      <c r="ET17" s="609">
        <v>278849</v>
      </c>
      <c r="EU17" s="609">
        <v>278849</v>
      </c>
      <c r="EV17" s="610">
        <v>288287</v>
      </c>
      <c r="EW17" s="610">
        <v>294053</v>
      </c>
      <c r="EX17" s="611">
        <v>294053</v>
      </c>
      <c r="EY17" s="603"/>
      <c r="EZ17" s="603"/>
      <c r="FA17" s="617" t="s">
        <v>194</v>
      </c>
      <c r="FB17" s="618" t="s">
        <v>195</v>
      </c>
      <c r="FC17" s="609">
        <v>67</v>
      </c>
      <c r="FD17" s="609">
        <v>20</v>
      </c>
      <c r="FE17" s="609">
        <v>1700</v>
      </c>
      <c r="FF17" s="609">
        <v>1700</v>
      </c>
      <c r="FG17" s="610">
        <v>1650</v>
      </c>
      <c r="FH17" s="610">
        <v>1650</v>
      </c>
      <c r="FI17" s="611">
        <v>1650</v>
      </c>
      <c r="FJ17" s="603"/>
      <c r="FK17" s="603"/>
      <c r="FL17" s="617" t="s">
        <v>194</v>
      </c>
      <c r="FM17" s="618" t="s">
        <v>195</v>
      </c>
      <c r="FN17" s="609">
        <v>7544</v>
      </c>
      <c r="FO17" s="609">
        <v>10795</v>
      </c>
      <c r="FP17" s="609">
        <v>10230</v>
      </c>
      <c r="FQ17" s="609">
        <v>10230</v>
      </c>
      <c r="FR17" s="610">
        <v>13410</v>
      </c>
      <c r="FS17" s="610">
        <v>16410</v>
      </c>
      <c r="FT17" s="611">
        <v>16410</v>
      </c>
      <c r="FU17" s="603"/>
      <c r="FV17" s="603"/>
      <c r="FW17" s="617" t="s">
        <v>194</v>
      </c>
      <c r="FX17" s="618" t="s">
        <v>195</v>
      </c>
      <c r="FY17" s="609">
        <v>2985</v>
      </c>
      <c r="FZ17" s="609">
        <v>4847</v>
      </c>
      <c r="GA17" s="609">
        <v>6682</v>
      </c>
      <c r="GB17" s="609">
        <v>6682</v>
      </c>
      <c r="GC17" s="610">
        <v>8674</v>
      </c>
      <c r="GD17" s="610">
        <v>12673</v>
      </c>
      <c r="GE17" s="611">
        <v>12673</v>
      </c>
      <c r="GF17" s="603"/>
      <c r="GG17" s="603"/>
      <c r="GH17" s="617"/>
      <c r="GI17" s="618"/>
      <c r="GJ17" s="609"/>
      <c r="GK17" s="609"/>
      <c r="GL17" s="609"/>
      <c r="GM17" s="609"/>
      <c r="GN17" s="610"/>
      <c r="GO17" s="610"/>
      <c r="GP17" s="611"/>
      <c r="GQ17" s="603"/>
    </row>
    <row r="18" spans="1:199" x14ac:dyDescent="0.25">
      <c r="A18" s="363"/>
      <c r="B18" s="362" t="s">
        <v>196</v>
      </c>
      <c r="C18" s="184" t="s">
        <v>197</v>
      </c>
      <c r="D18" s="360">
        <v>0</v>
      </c>
      <c r="E18" s="360">
        <v>0</v>
      </c>
      <c r="F18" s="360">
        <v>0</v>
      </c>
      <c r="G18" s="360">
        <v>0</v>
      </c>
      <c r="H18" s="360">
        <v>0</v>
      </c>
      <c r="I18" s="360">
        <v>0</v>
      </c>
      <c r="J18" s="364">
        <v>0</v>
      </c>
      <c r="K18" s="179"/>
      <c r="M18" s="603"/>
      <c r="N18" s="617" t="s">
        <v>196</v>
      </c>
      <c r="O18" s="618" t="s">
        <v>197</v>
      </c>
      <c r="P18" s="613"/>
      <c r="Q18" s="613"/>
      <c r="R18" s="613"/>
      <c r="S18" s="613"/>
      <c r="T18" s="614"/>
      <c r="U18" s="614"/>
      <c r="V18" s="611"/>
      <c r="W18" s="603"/>
      <c r="X18" s="603"/>
      <c r="Y18" s="617" t="s">
        <v>196</v>
      </c>
      <c r="Z18" s="618" t="s">
        <v>197</v>
      </c>
      <c r="AA18" s="613"/>
      <c r="AB18" s="613"/>
      <c r="AC18" s="613"/>
      <c r="AD18" s="613"/>
      <c r="AE18" s="614"/>
      <c r="AF18" s="614"/>
      <c r="AG18" s="611"/>
      <c r="AH18" s="603"/>
      <c r="AI18" s="603"/>
      <c r="AJ18" s="617" t="s">
        <v>196</v>
      </c>
      <c r="AK18" s="618" t="s">
        <v>197</v>
      </c>
      <c r="AL18" s="613"/>
      <c r="AM18" s="613"/>
      <c r="AN18" s="613"/>
      <c r="AO18" s="613"/>
      <c r="AP18" s="614"/>
      <c r="AQ18" s="614"/>
      <c r="AR18" s="611"/>
      <c r="AS18" s="603"/>
      <c r="AT18" s="603"/>
      <c r="AU18" s="617" t="s">
        <v>196</v>
      </c>
      <c r="AV18" s="618" t="s">
        <v>197</v>
      </c>
      <c r="AW18" s="613"/>
      <c r="AX18" s="613"/>
      <c r="AY18" s="613"/>
      <c r="AZ18" s="613"/>
      <c r="BA18" s="614"/>
      <c r="BB18" s="614"/>
      <c r="BC18" s="611"/>
      <c r="BD18" s="603"/>
      <c r="BE18" s="603"/>
      <c r="BF18" s="617" t="s">
        <v>196</v>
      </c>
      <c r="BG18" s="618" t="s">
        <v>197</v>
      </c>
      <c r="BH18" s="613"/>
      <c r="BI18" s="613"/>
      <c r="BJ18" s="613"/>
      <c r="BK18" s="613"/>
      <c r="BL18" s="614"/>
      <c r="BM18" s="614"/>
      <c r="BN18" s="611"/>
      <c r="BO18" s="603"/>
      <c r="BP18" s="603"/>
      <c r="BQ18" s="617" t="s">
        <v>196</v>
      </c>
      <c r="BR18" s="618" t="s">
        <v>197</v>
      </c>
      <c r="BS18" s="613"/>
      <c r="BT18" s="613"/>
      <c r="BU18" s="613"/>
      <c r="BV18" s="613"/>
      <c r="BW18" s="614"/>
      <c r="BX18" s="614"/>
      <c r="BY18" s="611"/>
      <c r="BZ18" s="603"/>
      <c r="CA18" s="603"/>
      <c r="CB18" s="617" t="s">
        <v>196</v>
      </c>
      <c r="CC18" s="618" t="s">
        <v>197</v>
      </c>
      <c r="CD18" s="613"/>
      <c r="CE18" s="613"/>
      <c r="CF18" s="613"/>
      <c r="CG18" s="613"/>
      <c r="CH18" s="614"/>
      <c r="CI18" s="614"/>
      <c r="CJ18" s="611"/>
      <c r="CK18" s="603"/>
      <c r="CL18" s="603"/>
      <c r="CM18" s="617" t="s">
        <v>196</v>
      </c>
      <c r="CN18" s="618" t="s">
        <v>197</v>
      </c>
      <c r="CO18" s="613"/>
      <c r="CP18" s="613"/>
      <c r="CQ18" s="613"/>
      <c r="CR18" s="613"/>
      <c r="CS18" s="614"/>
      <c r="CT18" s="614"/>
      <c r="CU18" s="611"/>
      <c r="CV18" s="603"/>
      <c r="CW18" s="603"/>
      <c r="CX18" s="617" t="s">
        <v>196</v>
      </c>
      <c r="CY18" s="618" t="s">
        <v>197</v>
      </c>
      <c r="CZ18" s="613"/>
      <c r="DA18" s="613"/>
      <c r="DB18" s="613"/>
      <c r="DC18" s="613"/>
      <c r="DD18" s="614"/>
      <c r="DE18" s="614"/>
      <c r="DF18" s="611"/>
      <c r="DG18" s="603"/>
      <c r="DH18" s="603"/>
      <c r="DI18" s="617" t="s">
        <v>196</v>
      </c>
      <c r="DJ18" s="618" t="s">
        <v>197</v>
      </c>
      <c r="DK18" s="613"/>
      <c r="DL18" s="613"/>
      <c r="DM18" s="613"/>
      <c r="DN18" s="613"/>
      <c r="DO18" s="614"/>
      <c r="DP18" s="614"/>
      <c r="DQ18" s="611"/>
      <c r="DR18" s="603"/>
      <c r="DS18" s="603"/>
      <c r="DT18" s="617" t="s">
        <v>196</v>
      </c>
      <c r="DU18" s="618" t="s">
        <v>197</v>
      </c>
      <c r="DV18" s="613"/>
      <c r="DW18" s="613"/>
      <c r="DX18" s="613"/>
      <c r="DY18" s="613"/>
      <c r="DZ18" s="614"/>
      <c r="EA18" s="614"/>
      <c r="EB18" s="611"/>
      <c r="EC18" s="603"/>
      <c r="ED18" s="603"/>
      <c r="EE18" s="617" t="s">
        <v>196</v>
      </c>
      <c r="EF18" s="618" t="s">
        <v>197</v>
      </c>
      <c r="EG18" s="613"/>
      <c r="EH18" s="613"/>
      <c r="EI18" s="613"/>
      <c r="EJ18" s="613"/>
      <c r="EK18" s="614"/>
      <c r="EL18" s="614"/>
      <c r="EM18" s="611"/>
      <c r="EN18" s="603"/>
      <c r="EO18" s="603"/>
      <c r="EP18" s="617" t="s">
        <v>196</v>
      </c>
      <c r="EQ18" s="618" t="s">
        <v>197</v>
      </c>
      <c r="ER18" s="613"/>
      <c r="ES18" s="613"/>
      <c r="ET18" s="613"/>
      <c r="EU18" s="613"/>
      <c r="EV18" s="614"/>
      <c r="EW18" s="614"/>
      <c r="EX18" s="611"/>
      <c r="EY18" s="603"/>
      <c r="EZ18" s="603"/>
      <c r="FA18" s="617" t="s">
        <v>196</v>
      </c>
      <c r="FB18" s="618" t="s">
        <v>197</v>
      </c>
      <c r="FC18" s="613"/>
      <c r="FD18" s="613"/>
      <c r="FE18" s="613"/>
      <c r="FF18" s="613"/>
      <c r="FG18" s="614"/>
      <c r="FH18" s="614"/>
      <c r="FI18" s="611"/>
      <c r="FJ18" s="603"/>
      <c r="FK18" s="603"/>
      <c r="FL18" s="617" t="s">
        <v>196</v>
      </c>
      <c r="FM18" s="618" t="s">
        <v>197</v>
      </c>
      <c r="FN18" s="613"/>
      <c r="FO18" s="613"/>
      <c r="FP18" s="613"/>
      <c r="FQ18" s="613"/>
      <c r="FR18" s="614"/>
      <c r="FS18" s="614"/>
      <c r="FT18" s="611"/>
      <c r="FU18" s="603"/>
      <c r="FV18" s="603"/>
      <c r="FW18" s="617" t="s">
        <v>196</v>
      </c>
      <c r="FX18" s="618" t="s">
        <v>197</v>
      </c>
      <c r="FY18" s="613"/>
      <c r="FZ18" s="613"/>
      <c r="GA18" s="613"/>
      <c r="GB18" s="613"/>
      <c r="GC18" s="614"/>
      <c r="GD18" s="614"/>
      <c r="GE18" s="611"/>
      <c r="GF18" s="603"/>
      <c r="GG18" s="603"/>
      <c r="GH18" s="617"/>
      <c r="GI18" s="618"/>
      <c r="GJ18" s="613"/>
      <c r="GK18" s="613"/>
      <c r="GL18" s="613"/>
      <c r="GM18" s="613"/>
      <c r="GN18" s="614"/>
      <c r="GO18" s="614"/>
      <c r="GP18" s="611"/>
      <c r="GQ18" s="603"/>
    </row>
    <row r="19" spans="1:199" x14ac:dyDescent="0.25">
      <c r="A19" s="363"/>
      <c r="B19" s="362" t="s">
        <v>198</v>
      </c>
      <c r="C19" s="184" t="s">
        <v>199</v>
      </c>
      <c r="D19" s="360">
        <v>2418</v>
      </c>
      <c r="E19" s="360">
        <v>11680</v>
      </c>
      <c r="F19" s="360">
        <v>0</v>
      </c>
      <c r="G19" s="360">
        <v>0</v>
      </c>
      <c r="H19" s="360">
        <v>0</v>
      </c>
      <c r="I19" s="360">
        <v>0</v>
      </c>
      <c r="J19" s="364">
        <v>0</v>
      </c>
      <c r="K19" s="179"/>
      <c r="M19" s="603"/>
      <c r="N19" s="617" t="s">
        <v>198</v>
      </c>
      <c r="O19" s="618" t="s">
        <v>199</v>
      </c>
      <c r="P19" s="613">
        <v>2418</v>
      </c>
      <c r="Q19" s="613">
        <v>600</v>
      </c>
      <c r="R19" s="613">
        <v>0</v>
      </c>
      <c r="S19" s="613">
        <v>0</v>
      </c>
      <c r="T19" s="614">
        <v>0</v>
      </c>
      <c r="U19" s="614">
        <v>0</v>
      </c>
      <c r="V19" s="611"/>
      <c r="W19" s="603"/>
      <c r="X19" s="603"/>
      <c r="Y19" s="617" t="s">
        <v>198</v>
      </c>
      <c r="Z19" s="618" t="s">
        <v>199</v>
      </c>
      <c r="AA19" s="613"/>
      <c r="AB19" s="613"/>
      <c r="AC19" s="613"/>
      <c r="AD19" s="613"/>
      <c r="AE19" s="614"/>
      <c r="AF19" s="614"/>
      <c r="AG19" s="611"/>
      <c r="AH19" s="603"/>
      <c r="AI19" s="603"/>
      <c r="AJ19" s="617" t="s">
        <v>198</v>
      </c>
      <c r="AK19" s="618" t="s">
        <v>199</v>
      </c>
      <c r="AL19" s="613"/>
      <c r="AM19" s="613"/>
      <c r="AN19" s="613"/>
      <c r="AO19" s="613"/>
      <c r="AP19" s="614"/>
      <c r="AQ19" s="614"/>
      <c r="AR19" s="611"/>
      <c r="AS19" s="603"/>
      <c r="AT19" s="603"/>
      <c r="AU19" s="617" t="s">
        <v>198</v>
      </c>
      <c r="AV19" s="618" t="s">
        <v>199</v>
      </c>
      <c r="AW19" s="613"/>
      <c r="AX19" s="613"/>
      <c r="AY19" s="613"/>
      <c r="AZ19" s="613"/>
      <c r="BA19" s="614"/>
      <c r="BB19" s="614"/>
      <c r="BC19" s="611"/>
      <c r="BD19" s="603"/>
      <c r="BE19" s="603"/>
      <c r="BF19" s="617" t="s">
        <v>198</v>
      </c>
      <c r="BG19" s="618" t="s">
        <v>199</v>
      </c>
      <c r="BH19" s="613"/>
      <c r="BI19" s="613"/>
      <c r="BJ19" s="613"/>
      <c r="BK19" s="613"/>
      <c r="BL19" s="614"/>
      <c r="BM19" s="614"/>
      <c r="BN19" s="611"/>
      <c r="BO19" s="603"/>
      <c r="BP19" s="603"/>
      <c r="BQ19" s="617" t="s">
        <v>198</v>
      </c>
      <c r="BR19" s="618" t="s">
        <v>199</v>
      </c>
      <c r="BS19" s="613"/>
      <c r="BT19" s="613"/>
      <c r="BU19" s="613"/>
      <c r="BV19" s="613"/>
      <c r="BW19" s="614"/>
      <c r="BX19" s="614"/>
      <c r="BY19" s="611"/>
      <c r="BZ19" s="603"/>
      <c r="CA19" s="603"/>
      <c r="CB19" s="617" t="s">
        <v>198</v>
      </c>
      <c r="CC19" s="618" t="s">
        <v>199</v>
      </c>
      <c r="CD19" s="613"/>
      <c r="CE19" s="613"/>
      <c r="CF19" s="613"/>
      <c r="CG19" s="613"/>
      <c r="CH19" s="614"/>
      <c r="CI19" s="614"/>
      <c r="CJ19" s="611"/>
      <c r="CK19" s="603"/>
      <c r="CL19" s="603"/>
      <c r="CM19" s="617" t="s">
        <v>198</v>
      </c>
      <c r="CN19" s="618" t="s">
        <v>199</v>
      </c>
      <c r="CO19" s="613"/>
      <c r="CP19" s="613"/>
      <c r="CQ19" s="613"/>
      <c r="CR19" s="613"/>
      <c r="CS19" s="614"/>
      <c r="CT19" s="614"/>
      <c r="CU19" s="611"/>
      <c r="CV19" s="603"/>
      <c r="CW19" s="603"/>
      <c r="CX19" s="617" t="s">
        <v>198</v>
      </c>
      <c r="CY19" s="618" t="s">
        <v>199</v>
      </c>
      <c r="CZ19" s="613"/>
      <c r="DA19" s="613"/>
      <c r="DB19" s="613"/>
      <c r="DC19" s="613"/>
      <c r="DD19" s="614"/>
      <c r="DE19" s="614"/>
      <c r="DF19" s="611"/>
      <c r="DG19" s="603"/>
      <c r="DH19" s="603"/>
      <c r="DI19" s="617" t="s">
        <v>198</v>
      </c>
      <c r="DJ19" s="618" t="s">
        <v>199</v>
      </c>
      <c r="DK19" s="613"/>
      <c r="DL19" s="613"/>
      <c r="DM19" s="613"/>
      <c r="DN19" s="613"/>
      <c r="DO19" s="614"/>
      <c r="DP19" s="614"/>
      <c r="DQ19" s="611"/>
      <c r="DR19" s="603"/>
      <c r="DS19" s="603"/>
      <c r="DT19" s="617" t="s">
        <v>198</v>
      </c>
      <c r="DU19" s="618" t="s">
        <v>199</v>
      </c>
      <c r="DV19" s="613"/>
      <c r="DW19" s="613"/>
      <c r="DX19" s="613"/>
      <c r="DY19" s="613"/>
      <c r="DZ19" s="614"/>
      <c r="EA19" s="614"/>
      <c r="EB19" s="611"/>
      <c r="EC19" s="603"/>
      <c r="ED19" s="603"/>
      <c r="EE19" s="617" t="s">
        <v>198</v>
      </c>
      <c r="EF19" s="618" t="s">
        <v>199</v>
      </c>
      <c r="EG19" s="613"/>
      <c r="EH19" s="613"/>
      <c r="EI19" s="613"/>
      <c r="EJ19" s="613"/>
      <c r="EK19" s="614"/>
      <c r="EL19" s="614"/>
      <c r="EM19" s="611"/>
      <c r="EN19" s="603"/>
      <c r="EO19" s="603"/>
      <c r="EP19" s="617" t="s">
        <v>198</v>
      </c>
      <c r="EQ19" s="618" t="s">
        <v>199</v>
      </c>
      <c r="ER19" s="613"/>
      <c r="ES19" s="613"/>
      <c r="ET19" s="613"/>
      <c r="EU19" s="613"/>
      <c r="EV19" s="614"/>
      <c r="EW19" s="614"/>
      <c r="EX19" s="611"/>
      <c r="EY19" s="603"/>
      <c r="EZ19" s="603"/>
      <c r="FA19" s="617" t="s">
        <v>198</v>
      </c>
      <c r="FB19" s="618" t="s">
        <v>199</v>
      </c>
      <c r="FC19" s="613"/>
      <c r="FD19" s="613"/>
      <c r="FE19" s="613"/>
      <c r="FF19" s="613"/>
      <c r="FG19" s="614"/>
      <c r="FH19" s="614"/>
      <c r="FI19" s="611"/>
      <c r="FJ19" s="603"/>
      <c r="FK19" s="603"/>
      <c r="FL19" s="617" t="s">
        <v>198</v>
      </c>
      <c r="FM19" s="618" t="s">
        <v>199</v>
      </c>
      <c r="FN19" s="613"/>
      <c r="FO19" s="613"/>
      <c r="FP19" s="613"/>
      <c r="FQ19" s="613"/>
      <c r="FR19" s="614"/>
      <c r="FS19" s="614"/>
      <c r="FT19" s="611"/>
      <c r="FU19" s="603"/>
      <c r="FV19" s="603"/>
      <c r="FW19" s="617" t="s">
        <v>198</v>
      </c>
      <c r="FX19" s="618" t="s">
        <v>199</v>
      </c>
      <c r="FY19" s="613"/>
      <c r="FZ19" s="613">
        <v>11080</v>
      </c>
      <c r="GA19" s="613"/>
      <c r="GB19" s="613"/>
      <c r="GC19" s="614"/>
      <c r="GD19" s="614"/>
      <c r="GE19" s="611"/>
      <c r="GF19" s="603"/>
      <c r="GG19" s="603"/>
      <c r="GH19" s="617"/>
      <c r="GI19" s="618"/>
      <c r="GJ19" s="613"/>
      <c r="GK19" s="613"/>
      <c r="GL19" s="613"/>
      <c r="GM19" s="613"/>
      <c r="GN19" s="614"/>
      <c r="GO19" s="614"/>
      <c r="GP19" s="611"/>
      <c r="GQ19" s="603"/>
    </row>
    <row r="20" spans="1:199" x14ac:dyDescent="0.25">
      <c r="A20" s="363"/>
      <c r="B20" s="361" t="s">
        <v>200</v>
      </c>
      <c r="C20" s="184" t="s">
        <v>201</v>
      </c>
      <c r="D20" s="360">
        <v>0</v>
      </c>
      <c r="E20" s="360">
        <v>0</v>
      </c>
      <c r="F20" s="360">
        <v>0</v>
      </c>
      <c r="G20" s="360">
        <v>0</v>
      </c>
      <c r="H20" s="360">
        <v>0</v>
      </c>
      <c r="I20" s="360">
        <v>0</v>
      </c>
      <c r="J20" s="364">
        <v>0</v>
      </c>
      <c r="K20" s="179"/>
      <c r="M20" s="603"/>
      <c r="N20" s="617" t="s">
        <v>200</v>
      </c>
      <c r="O20" s="618" t="s">
        <v>201</v>
      </c>
      <c r="P20" s="613"/>
      <c r="Q20" s="613"/>
      <c r="R20" s="613"/>
      <c r="S20" s="613"/>
      <c r="T20" s="614"/>
      <c r="U20" s="614"/>
      <c r="V20" s="611"/>
      <c r="W20" s="603"/>
      <c r="X20" s="603"/>
      <c r="Y20" s="617" t="s">
        <v>200</v>
      </c>
      <c r="Z20" s="618" t="s">
        <v>201</v>
      </c>
      <c r="AA20" s="613"/>
      <c r="AB20" s="613"/>
      <c r="AC20" s="613"/>
      <c r="AD20" s="613"/>
      <c r="AE20" s="614"/>
      <c r="AF20" s="614"/>
      <c r="AG20" s="611"/>
      <c r="AH20" s="603"/>
      <c r="AI20" s="603"/>
      <c r="AJ20" s="617" t="s">
        <v>200</v>
      </c>
      <c r="AK20" s="618" t="s">
        <v>201</v>
      </c>
      <c r="AL20" s="613"/>
      <c r="AM20" s="613"/>
      <c r="AN20" s="613"/>
      <c r="AO20" s="613"/>
      <c r="AP20" s="614"/>
      <c r="AQ20" s="614"/>
      <c r="AR20" s="611"/>
      <c r="AS20" s="603"/>
      <c r="AT20" s="603"/>
      <c r="AU20" s="617" t="s">
        <v>200</v>
      </c>
      <c r="AV20" s="618" t="s">
        <v>201</v>
      </c>
      <c r="AW20" s="613"/>
      <c r="AX20" s="613"/>
      <c r="AY20" s="613"/>
      <c r="AZ20" s="613"/>
      <c r="BA20" s="614"/>
      <c r="BB20" s="614"/>
      <c r="BC20" s="611"/>
      <c r="BD20" s="603"/>
      <c r="BE20" s="603"/>
      <c r="BF20" s="617" t="s">
        <v>200</v>
      </c>
      <c r="BG20" s="618" t="s">
        <v>201</v>
      </c>
      <c r="BH20" s="613"/>
      <c r="BI20" s="613"/>
      <c r="BJ20" s="613"/>
      <c r="BK20" s="613"/>
      <c r="BL20" s="614"/>
      <c r="BM20" s="614"/>
      <c r="BN20" s="611"/>
      <c r="BO20" s="603"/>
      <c r="BP20" s="603"/>
      <c r="BQ20" s="617" t="s">
        <v>200</v>
      </c>
      <c r="BR20" s="618" t="s">
        <v>201</v>
      </c>
      <c r="BS20" s="613"/>
      <c r="BT20" s="613"/>
      <c r="BU20" s="613"/>
      <c r="BV20" s="613"/>
      <c r="BW20" s="614"/>
      <c r="BX20" s="614"/>
      <c r="BY20" s="611"/>
      <c r="BZ20" s="603"/>
      <c r="CA20" s="603"/>
      <c r="CB20" s="617" t="s">
        <v>200</v>
      </c>
      <c r="CC20" s="618" t="s">
        <v>201</v>
      </c>
      <c r="CD20" s="613"/>
      <c r="CE20" s="613"/>
      <c r="CF20" s="613"/>
      <c r="CG20" s="613"/>
      <c r="CH20" s="614"/>
      <c r="CI20" s="614"/>
      <c r="CJ20" s="611"/>
      <c r="CK20" s="603"/>
      <c r="CL20" s="603"/>
      <c r="CM20" s="617" t="s">
        <v>200</v>
      </c>
      <c r="CN20" s="618" t="s">
        <v>201</v>
      </c>
      <c r="CO20" s="613"/>
      <c r="CP20" s="613"/>
      <c r="CQ20" s="613"/>
      <c r="CR20" s="613"/>
      <c r="CS20" s="614"/>
      <c r="CT20" s="614"/>
      <c r="CU20" s="611"/>
      <c r="CV20" s="603"/>
      <c r="CW20" s="603"/>
      <c r="CX20" s="617" t="s">
        <v>200</v>
      </c>
      <c r="CY20" s="618" t="s">
        <v>201</v>
      </c>
      <c r="CZ20" s="613"/>
      <c r="DA20" s="613"/>
      <c r="DB20" s="613"/>
      <c r="DC20" s="613"/>
      <c r="DD20" s="614"/>
      <c r="DE20" s="614"/>
      <c r="DF20" s="611"/>
      <c r="DG20" s="603"/>
      <c r="DH20" s="603"/>
      <c r="DI20" s="617" t="s">
        <v>200</v>
      </c>
      <c r="DJ20" s="618" t="s">
        <v>201</v>
      </c>
      <c r="DK20" s="613"/>
      <c r="DL20" s="613"/>
      <c r="DM20" s="613"/>
      <c r="DN20" s="613"/>
      <c r="DO20" s="614"/>
      <c r="DP20" s="614"/>
      <c r="DQ20" s="611"/>
      <c r="DR20" s="603"/>
      <c r="DS20" s="603"/>
      <c r="DT20" s="617" t="s">
        <v>200</v>
      </c>
      <c r="DU20" s="618" t="s">
        <v>201</v>
      </c>
      <c r="DV20" s="613"/>
      <c r="DW20" s="613"/>
      <c r="DX20" s="613"/>
      <c r="DY20" s="613"/>
      <c r="DZ20" s="614"/>
      <c r="EA20" s="614"/>
      <c r="EB20" s="611"/>
      <c r="EC20" s="603"/>
      <c r="ED20" s="603"/>
      <c r="EE20" s="617" t="s">
        <v>200</v>
      </c>
      <c r="EF20" s="618" t="s">
        <v>201</v>
      </c>
      <c r="EG20" s="613"/>
      <c r="EH20" s="613"/>
      <c r="EI20" s="613"/>
      <c r="EJ20" s="613"/>
      <c r="EK20" s="614"/>
      <c r="EL20" s="614"/>
      <c r="EM20" s="611"/>
      <c r="EN20" s="603"/>
      <c r="EO20" s="603"/>
      <c r="EP20" s="617" t="s">
        <v>200</v>
      </c>
      <c r="EQ20" s="618" t="s">
        <v>201</v>
      </c>
      <c r="ER20" s="613"/>
      <c r="ES20" s="613"/>
      <c r="ET20" s="613"/>
      <c r="EU20" s="613"/>
      <c r="EV20" s="614"/>
      <c r="EW20" s="614"/>
      <c r="EX20" s="611"/>
      <c r="EY20" s="603"/>
      <c r="EZ20" s="603"/>
      <c r="FA20" s="617" t="s">
        <v>200</v>
      </c>
      <c r="FB20" s="618" t="s">
        <v>201</v>
      </c>
      <c r="FC20" s="613"/>
      <c r="FD20" s="613"/>
      <c r="FE20" s="613"/>
      <c r="FF20" s="613"/>
      <c r="FG20" s="614"/>
      <c r="FH20" s="614"/>
      <c r="FI20" s="611"/>
      <c r="FJ20" s="603"/>
      <c r="FK20" s="603"/>
      <c r="FL20" s="617" t="s">
        <v>200</v>
      </c>
      <c r="FM20" s="618" t="s">
        <v>201</v>
      </c>
      <c r="FN20" s="613"/>
      <c r="FO20" s="613"/>
      <c r="FP20" s="613"/>
      <c r="FQ20" s="613"/>
      <c r="FR20" s="614"/>
      <c r="FS20" s="614"/>
      <c r="FT20" s="611"/>
      <c r="FU20" s="603"/>
      <c r="FV20" s="603"/>
      <c r="FW20" s="617" t="s">
        <v>200</v>
      </c>
      <c r="FX20" s="618" t="s">
        <v>201</v>
      </c>
      <c r="FY20" s="613"/>
      <c r="FZ20" s="613"/>
      <c r="GA20" s="613"/>
      <c r="GB20" s="613"/>
      <c r="GC20" s="614"/>
      <c r="GD20" s="614"/>
      <c r="GE20" s="611"/>
      <c r="GF20" s="603"/>
      <c r="GG20" s="603"/>
      <c r="GH20" s="617"/>
      <c r="GI20" s="618"/>
      <c r="GJ20" s="613"/>
      <c r="GK20" s="613"/>
      <c r="GL20" s="613"/>
      <c r="GM20" s="613"/>
      <c r="GN20" s="614"/>
      <c r="GO20" s="614"/>
      <c r="GP20" s="611"/>
      <c r="GQ20" s="603"/>
    </row>
    <row r="21" spans="1:199" ht="30" x14ac:dyDescent="0.25">
      <c r="A21" s="363"/>
      <c r="B21" s="376" t="s">
        <v>202</v>
      </c>
      <c r="C21" s="373" t="s">
        <v>203</v>
      </c>
      <c r="D21" s="374">
        <v>918</v>
      </c>
      <c r="E21" s="374">
        <v>287094</v>
      </c>
      <c r="F21" s="374">
        <v>21738</v>
      </c>
      <c r="G21" s="374">
        <v>21738</v>
      </c>
      <c r="H21" s="374">
        <v>0</v>
      </c>
      <c r="I21" s="374">
        <v>0</v>
      </c>
      <c r="J21" s="375">
        <v>0</v>
      </c>
      <c r="K21" s="179"/>
      <c r="M21" s="603"/>
      <c r="N21" s="617" t="s">
        <v>202</v>
      </c>
      <c r="O21" s="618" t="s">
        <v>203</v>
      </c>
      <c r="P21" s="613">
        <v>407</v>
      </c>
      <c r="Q21" s="613">
        <v>2495</v>
      </c>
      <c r="R21" s="613">
        <v>10356</v>
      </c>
      <c r="S21" s="613">
        <v>10356</v>
      </c>
      <c r="T21" s="614">
        <v>0</v>
      </c>
      <c r="U21" s="614">
        <v>0</v>
      </c>
      <c r="V21" s="611"/>
      <c r="W21" s="603"/>
      <c r="X21" s="603"/>
      <c r="Y21" s="617" t="s">
        <v>202</v>
      </c>
      <c r="Z21" s="618" t="s">
        <v>203</v>
      </c>
      <c r="AA21" s="613"/>
      <c r="AB21" s="613">
        <v>230</v>
      </c>
      <c r="AC21" s="613">
        <v>338</v>
      </c>
      <c r="AD21" s="613">
        <v>338</v>
      </c>
      <c r="AE21" s="614">
        <v>0</v>
      </c>
      <c r="AF21" s="614">
        <v>0</v>
      </c>
      <c r="AG21" s="611"/>
      <c r="AH21" s="603"/>
      <c r="AI21" s="603"/>
      <c r="AJ21" s="617" t="s">
        <v>202</v>
      </c>
      <c r="AK21" s="618" t="s">
        <v>203</v>
      </c>
      <c r="AL21" s="613"/>
      <c r="AM21" s="613">
        <v>190</v>
      </c>
      <c r="AN21" s="613">
        <v>302</v>
      </c>
      <c r="AO21" s="613">
        <v>302</v>
      </c>
      <c r="AP21" s="614">
        <v>0</v>
      </c>
      <c r="AQ21" s="614">
        <v>0</v>
      </c>
      <c r="AR21" s="611"/>
      <c r="AS21" s="603"/>
      <c r="AT21" s="603"/>
      <c r="AU21" s="617" t="s">
        <v>202</v>
      </c>
      <c r="AV21" s="618" t="s">
        <v>203</v>
      </c>
      <c r="AW21" s="613">
        <v>0</v>
      </c>
      <c r="AX21" s="613">
        <v>110</v>
      </c>
      <c r="AY21" s="613">
        <v>173</v>
      </c>
      <c r="AZ21" s="613">
        <v>173</v>
      </c>
      <c r="BA21" s="614">
        <v>0</v>
      </c>
      <c r="BB21" s="614">
        <v>0</v>
      </c>
      <c r="BC21" s="611"/>
      <c r="BD21" s="603"/>
      <c r="BE21" s="603"/>
      <c r="BF21" s="617" t="s">
        <v>202</v>
      </c>
      <c r="BG21" s="618" t="s">
        <v>203</v>
      </c>
      <c r="BH21" s="613">
        <v>209</v>
      </c>
      <c r="BI21" s="613">
        <v>640</v>
      </c>
      <c r="BJ21" s="613">
        <v>626</v>
      </c>
      <c r="BK21" s="613">
        <v>626</v>
      </c>
      <c r="BL21" s="614">
        <v>0</v>
      </c>
      <c r="BM21" s="614">
        <v>0</v>
      </c>
      <c r="BN21" s="611"/>
      <c r="BO21" s="603"/>
      <c r="BP21" s="603"/>
      <c r="BQ21" s="617" t="s">
        <v>202</v>
      </c>
      <c r="BR21" s="618" t="s">
        <v>203</v>
      </c>
      <c r="BS21" s="613">
        <v>30</v>
      </c>
      <c r="BT21" s="613">
        <v>670</v>
      </c>
      <c r="BU21" s="613">
        <v>474</v>
      </c>
      <c r="BV21" s="613">
        <v>474</v>
      </c>
      <c r="BW21" s="614">
        <v>0</v>
      </c>
      <c r="BX21" s="614">
        <v>0</v>
      </c>
      <c r="BY21" s="611"/>
      <c r="BZ21" s="603"/>
      <c r="CA21" s="603"/>
      <c r="CB21" s="617" t="s">
        <v>202</v>
      </c>
      <c r="CC21" s="618" t="s">
        <v>203</v>
      </c>
      <c r="CD21" s="613"/>
      <c r="CE21" s="613"/>
      <c r="CF21" s="613"/>
      <c r="CG21" s="613"/>
      <c r="CH21" s="614"/>
      <c r="CI21" s="614"/>
      <c r="CJ21" s="611"/>
      <c r="CK21" s="603"/>
      <c r="CL21" s="603"/>
      <c r="CM21" s="617" t="s">
        <v>202</v>
      </c>
      <c r="CN21" s="618" t="s">
        <v>203</v>
      </c>
      <c r="CO21" s="613">
        <v>0</v>
      </c>
      <c r="CP21" s="613">
        <v>310</v>
      </c>
      <c r="CQ21" s="613">
        <v>482</v>
      </c>
      <c r="CR21" s="613">
        <v>482</v>
      </c>
      <c r="CS21" s="614">
        <v>0</v>
      </c>
      <c r="CT21" s="614">
        <v>0</v>
      </c>
      <c r="CU21" s="611"/>
      <c r="CV21" s="603"/>
      <c r="CW21" s="603"/>
      <c r="CX21" s="617" t="s">
        <v>202</v>
      </c>
      <c r="CY21" s="618" t="s">
        <v>203</v>
      </c>
      <c r="CZ21" s="613">
        <v>38</v>
      </c>
      <c r="DA21" s="613">
        <v>100</v>
      </c>
      <c r="DB21" s="613">
        <v>134</v>
      </c>
      <c r="DC21" s="613">
        <v>134</v>
      </c>
      <c r="DD21" s="614">
        <v>0</v>
      </c>
      <c r="DE21" s="614">
        <v>0</v>
      </c>
      <c r="DF21" s="611"/>
      <c r="DG21" s="603"/>
      <c r="DH21" s="603"/>
      <c r="DI21" s="617" t="s">
        <v>202</v>
      </c>
      <c r="DJ21" s="618" t="s">
        <v>203</v>
      </c>
      <c r="DK21" s="613"/>
      <c r="DL21" s="613"/>
      <c r="DM21" s="613"/>
      <c r="DN21" s="613"/>
      <c r="DO21" s="614"/>
      <c r="DP21" s="614"/>
      <c r="DQ21" s="611"/>
      <c r="DR21" s="603"/>
      <c r="DS21" s="603"/>
      <c r="DT21" s="617" t="s">
        <v>202</v>
      </c>
      <c r="DU21" s="618" t="s">
        <v>203</v>
      </c>
      <c r="DV21" s="613">
        <v>86</v>
      </c>
      <c r="DW21" s="613">
        <v>1580</v>
      </c>
      <c r="DX21" s="613">
        <v>1822</v>
      </c>
      <c r="DY21" s="613">
        <v>1822</v>
      </c>
      <c r="DZ21" s="614">
        <v>0</v>
      </c>
      <c r="EA21" s="614">
        <v>0</v>
      </c>
      <c r="EB21" s="611"/>
      <c r="EC21" s="603"/>
      <c r="ED21" s="603"/>
      <c r="EE21" s="617" t="s">
        <v>202</v>
      </c>
      <c r="EF21" s="618" t="s">
        <v>203</v>
      </c>
      <c r="EG21" s="613"/>
      <c r="EH21" s="613">
        <v>410</v>
      </c>
      <c r="EI21" s="613">
        <v>334</v>
      </c>
      <c r="EJ21" s="613">
        <v>334</v>
      </c>
      <c r="EK21" s="614">
        <v>0</v>
      </c>
      <c r="EL21" s="614">
        <v>0</v>
      </c>
      <c r="EM21" s="611"/>
      <c r="EN21" s="603"/>
      <c r="EO21" s="603"/>
      <c r="EP21" s="617" t="s">
        <v>202</v>
      </c>
      <c r="EQ21" s="618" t="s">
        <v>203</v>
      </c>
      <c r="ER21" s="613">
        <v>0</v>
      </c>
      <c r="ES21" s="613">
        <v>274206</v>
      </c>
      <c r="ET21" s="613">
        <v>450</v>
      </c>
      <c r="EU21" s="613">
        <v>450</v>
      </c>
      <c r="EV21" s="614">
        <v>0</v>
      </c>
      <c r="EW21" s="614">
        <v>0</v>
      </c>
      <c r="EX21" s="611"/>
      <c r="EY21" s="603"/>
      <c r="EZ21" s="603"/>
      <c r="FA21" s="617" t="s">
        <v>202</v>
      </c>
      <c r="FB21" s="618" t="s">
        <v>203</v>
      </c>
      <c r="FC21" s="613"/>
      <c r="FD21" s="613"/>
      <c r="FE21" s="613">
        <v>129</v>
      </c>
      <c r="FF21" s="613">
        <v>129</v>
      </c>
      <c r="FG21" s="614">
        <v>0</v>
      </c>
      <c r="FH21" s="614">
        <v>0</v>
      </c>
      <c r="FI21" s="611"/>
      <c r="FJ21" s="603"/>
      <c r="FK21" s="603"/>
      <c r="FL21" s="617" t="s">
        <v>202</v>
      </c>
      <c r="FM21" s="618" t="s">
        <v>203</v>
      </c>
      <c r="FN21" s="613">
        <v>30</v>
      </c>
      <c r="FO21" s="613">
        <v>660</v>
      </c>
      <c r="FP21" s="613">
        <v>768</v>
      </c>
      <c r="FQ21" s="613">
        <v>768</v>
      </c>
      <c r="FR21" s="614">
        <v>0</v>
      </c>
      <c r="FS21" s="614">
        <v>0</v>
      </c>
      <c r="FT21" s="611"/>
      <c r="FU21" s="603"/>
      <c r="FV21" s="603"/>
      <c r="FW21" s="617" t="s">
        <v>202</v>
      </c>
      <c r="FX21" s="618" t="s">
        <v>203</v>
      </c>
      <c r="FY21" s="613">
        <v>118</v>
      </c>
      <c r="FZ21" s="613">
        <v>5493</v>
      </c>
      <c r="GA21" s="613">
        <v>5350</v>
      </c>
      <c r="GB21" s="613">
        <v>5350</v>
      </c>
      <c r="GC21" s="614">
        <v>0</v>
      </c>
      <c r="GD21" s="614">
        <v>0</v>
      </c>
      <c r="GE21" s="611"/>
      <c r="GF21" s="603"/>
      <c r="GG21" s="603"/>
      <c r="GH21" s="617"/>
      <c r="GI21" s="618"/>
      <c r="GJ21" s="613"/>
      <c r="GK21" s="613"/>
      <c r="GL21" s="613"/>
      <c r="GM21" s="613"/>
      <c r="GN21" s="614"/>
      <c r="GO21" s="614"/>
      <c r="GP21" s="611"/>
      <c r="GQ21" s="603"/>
    </row>
    <row r="22" spans="1:199" x14ac:dyDescent="0.25">
      <c r="A22" s="363"/>
      <c r="B22" s="369" t="s">
        <v>126</v>
      </c>
      <c r="C22" s="370"/>
      <c r="D22" s="366">
        <f>SUM(D23:D24)</f>
        <v>321151</v>
      </c>
      <c r="E22" s="366">
        <f t="shared" ref="E22:J22" si="36">SUM(E23:E24)</f>
        <v>319426</v>
      </c>
      <c r="F22" s="366">
        <f t="shared" si="36"/>
        <v>315795</v>
      </c>
      <c r="G22" s="366">
        <f t="shared" si="36"/>
        <v>315795</v>
      </c>
      <c r="H22" s="366">
        <f t="shared" si="36"/>
        <v>225660</v>
      </c>
      <c r="I22" s="366">
        <f t="shared" si="36"/>
        <v>211395</v>
      </c>
      <c r="J22" s="371">
        <f t="shared" si="36"/>
        <v>238895</v>
      </c>
      <c r="K22" s="179"/>
      <c r="M22" s="603"/>
      <c r="N22" s="604" t="s">
        <v>126</v>
      </c>
      <c r="O22" s="615"/>
      <c r="P22" s="606">
        <f t="shared" ref="P22:V22" si="37">SUM(P23:P24)</f>
        <v>3021</v>
      </c>
      <c r="Q22" s="606">
        <f t="shared" si="37"/>
        <v>29095</v>
      </c>
      <c r="R22" s="606">
        <f t="shared" si="37"/>
        <v>21112</v>
      </c>
      <c r="S22" s="606">
        <f t="shared" si="37"/>
        <v>21112</v>
      </c>
      <c r="T22" s="606">
        <f t="shared" si="37"/>
        <v>0</v>
      </c>
      <c r="U22" s="606">
        <f t="shared" si="37"/>
        <v>5000</v>
      </c>
      <c r="V22" s="619">
        <f t="shared" si="37"/>
        <v>5000</v>
      </c>
      <c r="W22" s="620"/>
      <c r="X22" s="603"/>
      <c r="Y22" s="604" t="s">
        <v>126</v>
      </c>
      <c r="Z22" s="615"/>
      <c r="AA22" s="606">
        <f t="shared" ref="AA22:AG22" si="38">SUM(AA23:AA24)</f>
        <v>0</v>
      </c>
      <c r="AB22" s="606">
        <f t="shared" si="38"/>
        <v>0</v>
      </c>
      <c r="AC22" s="606">
        <f t="shared" si="38"/>
        <v>0</v>
      </c>
      <c r="AD22" s="606">
        <f t="shared" si="38"/>
        <v>0</v>
      </c>
      <c r="AE22" s="606">
        <f t="shared" si="38"/>
        <v>0</v>
      </c>
      <c r="AF22" s="606">
        <f t="shared" si="38"/>
        <v>0</v>
      </c>
      <c r="AG22" s="619">
        <f t="shared" si="38"/>
        <v>0</v>
      </c>
      <c r="AH22" s="620"/>
      <c r="AI22" s="603"/>
      <c r="AJ22" s="604" t="s">
        <v>126</v>
      </c>
      <c r="AK22" s="615"/>
      <c r="AL22" s="606">
        <f t="shared" ref="AL22:AR22" si="39">SUM(AL23:AL24)</f>
        <v>0</v>
      </c>
      <c r="AM22" s="606">
        <f t="shared" si="39"/>
        <v>0</v>
      </c>
      <c r="AN22" s="606">
        <f t="shared" si="39"/>
        <v>0</v>
      </c>
      <c r="AO22" s="606">
        <f t="shared" si="39"/>
        <v>0</v>
      </c>
      <c r="AP22" s="606">
        <f t="shared" si="39"/>
        <v>0</v>
      </c>
      <c r="AQ22" s="606">
        <f t="shared" si="39"/>
        <v>0</v>
      </c>
      <c r="AR22" s="619">
        <f t="shared" si="39"/>
        <v>0</v>
      </c>
      <c r="AS22" s="620"/>
      <c r="AT22" s="603"/>
      <c r="AU22" s="604" t="s">
        <v>126</v>
      </c>
      <c r="AV22" s="615"/>
      <c r="AW22" s="606">
        <f t="shared" ref="AW22:BC22" si="40">SUM(AW23:AW24)</f>
        <v>0</v>
      </c>
      <c r="AX22" s="606">
        <f t="shared" si="40"/>
        <v>0</v>
      </c>
      <c r="AY22" s="606">
        <f t="shared" si="40"/>
        <v>5000</v>
      </c>
      <c r="AZ22" s="606">
        <f t="shared" si="40"/>
        <v>5000</v>
      </c>
      <c r="BA22" s="606">
        <f t="shared" si="40"/>
        <v>0</v>
      </c>
      <c r="BB22" s="606">
        <f t="shared" si="40"/>
        <v>0</v>
      </c>
      <c r="BC22" s="619">
        <f t="shared" si="40"/>
        <v>0</v>
      </c>
      <c r="BD22" s="620"/>
      <c r="BE22" s="603"/>
      <c r="BF22" s="604" t="s">
        <v>126</v>
      </c>
      <c r="BG22" s="615"/>
      <c r="BH22" s="606">
        <f t="shared" ref="BH22:BN22" si="41">SUM(BH23:BH24)</f>
        <v>1786</v>
      </c>
      <c r="BI22" s="606">
        <f t="shared" si="41"/>
        <v>0</v>
      </c>
      <c r="BJ22" s="606">
        <f t="shared" si="41"/>
        <v>6500</v>
      </c>
      <c r="BK22" s="606">
        <f t="shared" si="41"/>
        <v>6500</v>
      </c>
      <c r="BL22" s="606">
        <f t="shared" si="41"/>
        <v>0</v>
      </c>
      <c r="BM22" s="606">
        <f t="shared" si="41"/>
        <v>0</v>
      </c>
      <c r="BN22" s="619">
        <f t="shared" si="41"/>
        <v>0</v>
      </c>
      <c r="BO22" s="620"/>
      <c r="BP22" s="603"/>
      <c r="BQ22" s="604" t="s">
        <v>126</v>
      </c>
      <c r="BR22" s="615"/>
      <c r="BS22" s="606">
        <f t="shared" ref="BS22:BY22" si="42">SUM(BS23:BS24)</f>
        <v>86710</v>
      </c>
      <c r="BT22" s="606">
        <f t="shared" si="42"/>
        <v>194236</v>
      </c>
      <c r="BU22" s="606">
        <v>174062</v>
      </c>
      <c r="BV22" s="606">
        <v>174062</v>
      </c>
      <c r="BW22" s="606">
        <f t="shared" si="42"/>
        <v>201659</v>
      </c>
      <c r="BX22" s="606">
        <f t="shared" si="42"/>
        <v>126056</v>
      </c>
      <c r="BY22" s="619">
        <f t="shared" si="42"/>
        <v>153556</v>
      </c>
      <c r="BZ22" s="620"/>
      <c r="CA22" s="603"/>
      <c r="CB22" s="604" t="s">
        <v>126</v>
      </c>
      <c r="CC22" s="615"/>
      <c r="CD22" s="606">
        <f t="shared" ref="CD22:CJ22" si="43">SUM(CD23:CD24)</f>
        <v>0</v>
      </c>
      <c r="CE22" s="606">
        <f t="shared" si="43"/>
        <v>0</v>
      </c>
      <c r="CF22" s="606">
        <f t="shared" si="43"/>
        <v>0</v>
      </c>
      <c r="CG22" s="606">
        <f t="shared" si="43"/>
        <v>0</v>
      </c>
      <c r="CH22" s="606">
        <f t="shared" si="43"/>
        <v>0</v>
      </c>
      <c r="CI22" s="606">
        <f t="shared" si="43"/>
        <v>0</v>
      </c>
      <c r="CJ22" s="619">
        <f t="shared" si="43"/>
        <v>0</v>
      </c>
      <c r="CK22" s="620"/>
      <c r="CL22" s="603"/>
      <c r="CM22" s="604" t="s">
        <v>126</v>
      </c>
      <c r="CN22" s="615"/>
      <c r="CO22" s="606">
        <f t="shared" ref="CO22:CU22" si="44">SUM(CO23:CO24)</f>
        <v>6000</v>
      </c>
      <c r="CP22" s="606">
        <f t="shared" si="44"/>
        <v>4950</v>
      </c>
      <c r="CQ22" s="606">
        <f t="shared" si="44"/>
        <v>9000</v>
      </c>
      <c r="CR22" s="606">
        <f t="shared" si="44"/>
        <v>9000</v>
      </c>
      <c r="CS22" s="606">
        <f t="shared" si="44"/>
        <v>0</v>
      </c>
      <c r="CT22" s="606">
        <f t="shared" si="44"/>
        <v>0</v>
      </c>
      <c r="CU22" s="619">
        <f t="shared" si="44"/>
        <v>0</v>
      </c>
      <c r="CV22" s="620"/>
      <c r="CW22" s="603"/>
      <c r="CX22" s="604" t="s">
        <v>126</v>
      </c>
      <c r="CY22" s="615"/>
      <c r="CZ22" s="606">
        <f t="shared" ref="CZ22:DF22" si="45">SUM(CZ23:CZ24)</f>
        <v>3313</v>
      </c>
      <c r="DA22" s="606">
        <f t="shared" si="45"/>
        <v>3460</v>
      </c>
      <c r="DB22" s="606">
        <f t="shared" si="45"/>
        <v>52424</v>
      </c>
      <c r="DC22" s="606">
        <f t="shared" si="45"/>
        <v>52424</v>
      </c>
      <c r="DD22" s="606">
        <f t="shared" si="45"/>
        <v>1416</v>
      </c>
      <c r="DE22" s="606">
        <f t="shared" si="45"/>
        <v>63294</v>
      </c>
      <c r="DF22" s="619">
        <f t="shared" si="45"/>
        <v>63294</v>
      </c>
      <c r="DG22" s="620"/>
      <c r="DH22" s="603"/>
      <c r="DI22" s="604" t="s">
        <v>126</v>
      </c>
      <c r="DJ22" s="615"/>
      <c r="DK22" s="606">
        <f t="shared" ref="DK22:DQ22" si="46">SUM(DK23:DK24)</f>
        <v>0</v>
      </c>
      <c r="DL22" s="606">
        <f t="shared" si="46"/>
        <v>0</v>
      </c>
      <c r="DM22" s="606">
        <f t="shared" si="46"/>
        <v>0</v>
      </c>
      <c r="DN22" s="606">
        <f t="shared" si="46"/>
        <v>0</v>
      </c>
      <c r="DO22" s="606">
        <f t="shared" si="46"/>
        <v>0</v>
      </c>
      <c r="DP22" s="606">
        <f t="shared" si="46"/>
        <v>0</v>
      </c>
      <c r="DQ22" s="619">
        <f t="shared" si="46"/>
        <v>0</v>
      </c>
      <c r="DR22" s="620"/>
      <c r="DS22" s="603"/>
      <c r="DT22" s="604" t="s">
        <v>126</v>
      </c>
      <c r="DU22" s="615"/>
      <c r="DV22" s="606">
        <f t="shared" ref="DV22:EB22" si="47">SUM(DV23:DV24)</f>
        <v>25570</v>
      </c>
      <c r="DW22" s="606">
        <f t="shared" si="47"/>
        <v>0</v>
      </c>
      <c r="DX22" s="606">
        <f t="shared" si="47"/>
        <v>20000</v>
      </c>
      <c r="DY22" s="606">
        <f t="shared" si="47"/>
        <v>20000</v>
      </c>
      <c r="DZ22" s="606">
        <f t="shared" si="47"/>
        <v>1000</v>
      </c>
      <c r="EA22" s="606">
        <f t="shared" si="47"/>
        <v>17045</v>
      </c>
      <c r="EB22" s="619">
        <f t="shared" si="47"/>
        <v>17045</v>
      </c>
      <c r="EC22" s="620"/>
      <c r="ED22" s="603"/>
      <c r="EE22" s="604" t="s">
        <v>126</v>
      </c>
      <c r="EF22" s="615"/>
      <c r="EG22" s="606">
        <f t="shared" ref="EG22:EM22" si="48">SUM(EG23:EG24)</f>
        <v>0</v>
      </c>
      <c r="EH22" s="606">
        <f t="shared" si="48"/>
        <v>11226</v>
      </c>
      <c r="EI22" s="606">
        <f t="shared" si="48"/>
        <v>16240</v>
      </c>
      <c r="EJ22" s="606">
        <f t="shared" si="48"/>
        <v>16240</v>
      </c>
      <c r="EK22" s="606">
        <f t="shared" si="48"/>
        <v>21585</v>
      </c>
      <c r="EL22" s="606">
        <f t="shared" si="48"/>
        <v>0</v>
      </c>
      <c r="EM22" s="619">
        <f t="shared" si="48"/>
        <v>0</v>
      </c>
      <c r="EN22" s="620"/>
      <c r="EO22" s="603"/>
      <c r="EP22" s="604" t="s">
        <v>126</v>
      </c>
      <c r="EQ22" s="615"/>
      <c r="ER22" s="606">
        <f t="shared" ref="ER22:EX22" si="49">SUM(ER23:ER24)</f>
        <v>74</v>
      </c>
      <c r="ES22" s="606">
        <f t="shared" si="49"/>
        <v>0</v>
      </c>
      <c r="ET22" s="606">
        <f t="shared" si="49"/>
        <v>310</v>
      </c>
      <c r="EU22" s="606">
        <f t="shared" si="49"/>
        <v>310</v>
      </c>
      <c r="EV22" s="606">
        <f t="shared" si="49"/>
        <v>0</v>
      </c>
      <c r="EW22" s="606">
        <f t="shared" si="49"/>
        <v>0</v>
      </c>
      <c r="EX22" s="619">
        <f t="shared" si="49"/>
        <v>0</v>
      </c>
      <c r="EY22" s="620"/>
      <c r="EZ22" s="603"/>
      <c r="FA22" s="604" t="s">
        <v>126</v>
      </c>
      <c r="FB22" s="615"/>
      <c r="FC22" s="606">
        <f t="shared" ref="FC22:FI22" si="50">SUM(FC23:FC24)</f>
        <v>0</v>
      </c>
      <c r="FD22" s="606">
        <f t="shared" si="50"/>
        <v>0</v>
      </c>
      <c r="FE22" s="606">
        <f t="shared" si="50"/>
        <v>0</v>
      </c>
      <c r="FF22" s="606">
        <f t="shared" si="50"/>
        <v>0</v>
      </c>
      <c r="FG22" s="606">
        <f t="shared" si="50"/>
        <v>0</v>
      </c>
      <c r="FH22" s="606">
        <f t="shared" si="50"/>
        <v>0</v>
      </c>
      <c r="FI22" s="619">
        <f t="shared" si="50"/>
        <v>0</v>
      </c>
      <c r="FJ22" s="620"/>
      <c r="FK22" s="603"/>
      <c r="FL22" s="604" t="s">
        <v>126</v>
      </c>
      <c r="FM22" s="615"/>
      <c r="FN22" s="606">
        <f t="shared" ref="FN22:FT22" si="51">SUM(FN23:FN24)</f>
        <v>2921</v>
      </c>
      <c r="FO22" s="606">
        <f t="shared" si="51"/>
        <v>195</v>
      </c>
      <c r="FP22" s="606">
        <f t="shared" si="51"/>
        <v>21100</v>
      </c>
      <c r="FQ22" s="606">
        <f t="shared" si="51"/>
        <v>21100</v>
      </c>
      <c r="FR22" s="606">
        <f t="shared" si="51"/>
        <v>0</v>
      </c>
      <c r="FS22" s="606">
        <f t="shared" si="51"/>
        <v>0</v>
      </c>
      <c r="FT22" s="619">
        <f t="shared" si="51"/>
        <v>0</v>
      </c>
      <c r="FU22" s="620"/>
      <c r="FV22" s="603"/>
      <c r="FW22" s="604" t="s">
        <v>126</v>
      </c>
      <c r="FX22" s="615"/>
      <c r="FY22" s="606">
        <f t="shared" ref="FY22:GE22" si="52">SUM(FY23:FY24)</f>
        <v>0</v>
      </c>
      <c r="FZ22" s="606">
        <f t="shared" si="52"/>
        <v>15264</v>
      </c>
      <c r="GA22" s="606">
        <f t="shared" si="52"/>
        <v>5150</v>
      </c>
      <c r="GB22" s="606">
        <f t="shared" si="52"/>
        <v>5150</v>
      </c>
      <c r="GC22" s="606">
        <f t="shared" si="52"/>
        <v>0</v>
      </c>
      <c r="GD22" s="606">
        <f t="shared" si="52"/>
        <v>0</v>
      </c>
      <c r="GE22" s="619">
        <f t="shared" si="52"/>
        <v>0</v>
      </c>
      <c r="GF22" s="620"/>
      <c r="GG22" s="603"/>
      <c r="GH22" s="604" t="s">
        <v>126</v>
      </c>
      <c r="GI22" s="615"/>
      <c r="GJ22" s="606">
        <f t="shared" ref="GJ22:GP22" si="53">SUM(GJ23:GJ24)</f>
        <v>191756</v>
      </c>
      <c r="GK22" s="606">
        <f t="shared" si="53"/>
        <v>61000</v>
      </c>
      <c r="GL22" s="606">
        <f t="shared" si="53"/>
        <v>5498</v>
      </c>
      <c r="GM22" s="606">
        <f t="shared" si="53"/>
        <v>5498</v>
      </c>
      <c r="GN22" s="606">
        <f t="shared" si="53"/>
        <v>0</v>
      </c>
      <c r="GO22" s="606">
        <f t="shared" si="53"/>
        <v>0</v>
      </c>
      <c r="GP22" s="619">
        <f t="shared" si="53"/>
        <v>0</v>
      </c>
      <c r="GQ22" s="620"/>
    </row>
    <row r="23" spans="1:199" x14ac:dyDescent="0.25">
      <c r="A23" s="363"/>
      <c r="B23" s="362" t="s">
        <v>204</v>
      </c>
      <c r="C23" s="184" t="s">
        <v>205</v>
      </c>
      <c r="D23" s="360">
        <v>0</v>
      </c>
      <c r="E23" s="360">
        <v>0</v>
      </c>
      <c r="F23" s="360">
        <v>0</v>
      </c>
      <c r="G23" s="360">
        <v>0</v>
      </c>
      <c r="H23" s="360">
        <v>0</v>
      </c>
      <c r="I23" s="360">
        <v>0</v>
      </c>
      <c r="J23" s="364">
        <v>0</v>
      </c>
      <c r="K23" s="179"/>
      <c r="M23" s="603"/>
      <c r="N23" s="617" t="s">
        <v>204</v>
      </c>
      <c r="O23" s="618" t="s">
        <v>205</v>
      </c>
      <c r="P23" s="609">
        <v>0</v>
      </c>
      <c r="Q23" s="609"/>
      <c r="R23" s="609"/>
      <c r="S23" s="609"/>
      <c r="T23" s="610"/>
      <c r="U23" s="610"/>
      <c r="V23" s="611"/>
      <c r="W23" s="603"/>
      <c r="X23" s="603"/>
      <c r="Y23" s="617" t="s">
        <v>204</v>
      </c>
      <c r="Z23" s="618" t="s">
        <v>205</v>
      </c>
      <c r="AA23" s="609">
        <v>0</v>
      </c>
      <c r="AB23" s="609"/>
      <c r="AC23" s="609"/>
      <c r="AD23" s="609"/>
      <c r="AE23" s="610"/>
      <c r="AF23" s="610"/>
      <c r="AG23" s="611"/>
      <c r="AH23" s="603"/>
      <c r="AI23" s="603"/>
      <c r="AJ23" s="617" t="s">
        <v>204</v>
      </c>
      <c r="AK23" s="618" t="s">
        <v>205</v>
      </c>
      <c r="AL23" s="609">
        <v>0</v>
      </c>
      <c r="AM23" s="609"/>
      <c r="AN23" s="609"/>
      <c r="AO23" s="609"/>
      <c r="AP23" s="610"/>
      <c r="AQ23" s="610"/>
      <c r="AR23" s="611"/>
      <c r="AS23" s="603"/>
      <c r="AT23" s="603"/>
      <c r="AU23" s="617" t="s">
        <v>204</v>
      </c>
      <c r="AV23" s="618" t="s">
        <v>205</v>
      </c>
      <c r="AW23" s="609">
        <v>0</v>
      </c>
      <c r="AX23" s="609"/>
      <c r="AY23" s="609"/>
      <c r="AZ23" s="609"/>
      <c r="BA23" s="610"/>
      <c r="BB23" s="610"/>
      <c r="BC23" s="611"/>
      <c r="BD23" s="603"/>
      <c r="BE23" s="603"/>
      <c r="BF23" s="617" t="s">
        <v>204</v>
      </c>
      <c r="BG23" s="618" t="s">
        <v>205</v>
      </c>
      <c r="BH23" s="609">
        <v>0</v>
      </c>
      <c r="BI23" s="609"/>
      <c r="BJ23" s="609"/>
      <c r="BK23" s="609"/>
      <c r="BL23" s="610"/>
      <c r="BM23" s="610"/>
      <c r="BN23" s="611"/>
      <c r="BO23" s="603"/>
      <c r="BP23" s="603"/>
      <c r="BQ23" s="617" t="s">
        <v>204</v>
      </c>
      <c r="BR23" s="618" t="s">
        <v>205</v>
      </c>
      <c r="BS23" s="609"/>
      <c r="BT23" s="609"/>
      <c r="BU23" s="609"/>
      <c r="BV23" s="609"/>
      <c r="BW23" s="610"/>
      <c r="BX23" s="610"/>
      <c r="BY23" s="611"/>
      <c r="BZ23" s="603"/>
      <c r="CA23" s="603"/>
      <c r="CB23" s="617" t="s">
        <v>204</v>
      </c>
      <c r="CC23" s="618" t="s">
        <v>205</v>
      </c>
      <c r="CD23" s="609">
        <v>0</v>
      </c>
      <c r="CE23" s="609"/>
      <c r="CF23" s="609"/>
      <c r="CG23" s="609"/>
      <c r="CH23" s="610"/>
      <c r="CI23" s="610"/>
      <c r="CJ23" s="611"/>
      <c r="CK23" s="603"/>
      <c r="CL23" s="603"/>
      <c r="CM23" s="617" t="s">
        <v>204</v>
      </c>
      <c r="CN23" s="618" t="s">
        <v>205</v>
      </c>
      <c r="CO23" s="609">
        <v>0</v>
      </c>
      <c r="CP23" s="609"/>
      <c r="CQ23" s="609"/>
      <c r="CR23" s="609"/>
      <c r="CS23" s="610"/>
      <c r="CT23" s="610"/>
      <c r="CU23" s="611"/>
      <c r="CV23" s="603"/>
      <c r="CW23" s="603"/>
      <c r="CX23" s="617" t="s">
        <v>204</v>
      </c>
      <c r="CY23" s="618" t="s">
        <v>205</v>
      </c>
      <c r="CZ23" s="609">
        <v>0</v>
      </c>
      <c r="DA23" s="609"/>
      <c r="DB23" s="609"/>
      <c r="DC23" s="609"/>
      <c r="DD23" s="610"/>
      <c r="DE23" s="610"/>
      <c r="DF23" s="611"/>
      <c r="DG23" s="603"/>
      <c r="DH23" s="603"/>
      <c r="DI23" s="617" t="s">
        <v>204</v>
      </c>
      <c r="DJ23" s="618" t="s">
        <v>205</v>
      </c>
      <c r="DK23" s="609">
        <v>0</v>
      </c>
      <c r="DL23" s="609"/>
      <c r="DM23" s="609"/>
      <c r="DN23" s="609"/>
      <c r="DO23" s="610"/>
      <c r="DP23" s="610"/>
      <c r="DQ23" s="611"/>
      <c r="DR23" s="603"/>
      <c r="DS23" s="603"/>
      <c r="DT23" s="617" t="s">
        <v>204</v>
      </c>
      <c r="DU23" s="618" t="s">
        <v>205</v>
      </c>
      <c r="DV23" s="609">
        <v>0</v>
      </c>
      <c r="DW23" s="609"/>
      <c r="DX23" s="609"/>
      <c r="DY23" s="609"/>
      <c r="DZ23" s="610"/>
      <c r="EA23" s="610"/>
      <c r="EB23" s="611"/>
      <c r="EC23" s="603"/>
      <c r="ED23" s="603"/>
      <c r="EE23" s="617" t="s">
        <v>204</v>
      </c>
      <c r="EF23" s="618" t="s">
        <v>205</v>
      </c>
      <c r="EG23" s="609">
        <v>0</v>
      </c>
      <c r="EH23" s="609"/>
      <c r="EI23" s="609"/>
      <c r="EJ23" s="609"/>
      <c r="EK23" s="610"/>
      <c r="EL23" s="610"/>
      <c r="EM23" s="611"/>
      <c r="EN23" s="603"/>
      <c r="EO23" s="603"/>
      <c r="EP23" s="617" t="s">
        <v>204</v>
      </c>
      <c r="EQ23" s="618" t="s">
        <v>205</v>
      </c>
      <c r="ER23" s="609">
        <v>0</v>
      </c>
      <c r="ES23" s="609"/>
      <c r="ET23" s="609"/>
      <c r="EU23" s="609"/>
      <c r="EV23" s="610"/>
      <c r="EW23" s="610"/>
      <c r="EX23" s="611"/>
      <c r="EY23" s="603"/>
      <c r="EZ23" s="603"/>
      <c r="FA23" s="617" t="s">
        <v>204</v>
      </c>
      <c r="FB23" s="618" t="s">
        <v>205</v>
      </c>
      <c r="FC23" s="609">
        <v>0</v>
      </c>
      <c r="FD23" s="609"/>
      <c r="FE23" s="609"/>
      <c r="FF23" s="609"/>
      <c r="FG23" s="610"/>
      <c r="FH23" s="610"/>
      <c r="FI23" s="611"/>
      <c r="FJ23" s="603"/>
      <c r="FK23" s="603"/>
      <c r="FL23" s="617" t="s">
        <v>204</v>
      </c>
      <c r="FM23" s="618" t="s">
        <v>205</v>
      </c>
      <c r="FN23" s="609">
        <v>0</v>
      </c>
      <c r="FO23" s="609"/>
      <c r="FP23" s="609"/>
      <c r="FQ23" s="609"/>
      <c r="FR23" s="610"/>
      <c r="FS23" s="610"/>
      <c r="FT23" s="611"/>
      <c r="FU23" s="603"/>
      <c r="FV23" s="603"/>
      <c r="FW23" s="617" t="s">
        <v>204</v>
      </c>
      <c r="FX23" s="618" t="s">
        <v>205</v>
      </c>
      <c r="FY23" s="609">
        <v>0</v>
      </c>
      <c r="FZ23" s="609"/>
      <c r="GA23" s="609"/>
      <c r="GB23" s="609"/>
      <c r="GC23" s="610"/>
      <c r="GD23" s="610"/>
      <c r="GE23" s="611"/>
      <c r="GF23" s="603"/>
      <c r="GG23" s="603"/>
      <c r="GH23" s="617" t="s">
        <v>206</v>
      </c>
      <c r="GI23" s="618" t="s">
        <v>207</v>
      </c>
      <c r="GJ23" s="609">
        <v>191756</v>
      </c>
      <c r="GK23" s="609">
        <v>61000</v>
      </c>
      <c r="GL23" s="609">
        <v>5498</v>
      </c>
      <c r="GM23" s="609">
        <v>5498</v>
      </c>
      <c r="GN23" s="610">
        <v>0</v>
      </c>
      <c r="GO23" s="610">
        <v>0</v>
      </c>
      <c r="GP23" s="611"/>
      <c r="GQ23" s="603"/>
    </row>
    <row r="24" spans="1:199" x14ac:dyDescent="0.25">
      <c r="A24" s="363"/>
      <c r="B24" s="362" t="s">
        <v>206</v>
      </c>
      <c r="C24" s="184" t="s">
        <v>207</v>
      </c>
      <c r="D24" s="360">
        <v>321151</v>
      </c>
      <c r="E24" s="360">
        <v>319426</v>
      </c>
      <c r="F24" s="360">
        <v>315795</v>
      </c>
      <c r="G24" s="360">
        <v>315795</v>
      </c>
      <c r="H24" s="360">
        <v>225660</v>
      </c>
      <c r="I24" s="360">
        <v>211395</v>
      </c>
      <c r="J24" s="364">
        <v>238895</v>
      </c>
      <c r="K24" s="179"/>
      <c r="M24" s="603"/>
      <c r="N24" s="617" t="s">
        <v>206</v>
      </c>
      <c r="O24" s="618" t="s">
        <v>207</v>
      </c>
      <c r="P24" s="609">
        <v>3021</v>
      </c>
      <c r="Q24" s="609">
        <v>29095</v>
      </c>
      <c r="R24" s="609">
        <v>21112</v>
      </c>
      <c r="S24" s="609">
        <v>21112</v>
      </c>
      <c r="T24" s="610">
        <v>0</v>
      </c>
      <c r="U24" s="610">
        <v>5000</v>
      </c>
      <c r="V24" s="611">
        <v>5000</v>
      </c>
      <c r="W24" s="603"/>
      <c r="X24" s="603"/>
      <c r="Y24" s="617" t="s">
        <v>206</v>
      </c>
      <c r="Z24" s="618" t="s">
        <v>207</v>
      </c>
      <c r="AA24" s="609">
        <v>0</v>
      </c>
      <c r="AB24" s="609"/>
      <c r="AC24" s="609"/>
      <c r="AD24" s="609"/>
      <c r="AE24" s="610"/>
      <c r="AF24" s="610"/>
      <c r="AG24" s="611"/>
      <c r="AH24" s="603"/>
      <c r="AI24" s="603"/>
      <c r="AJ24" s="617" t="s">
        <v>206</v>
      </c>
      <c r="AK24" s="618" t="s">
        <v>207</v>
      </c>
      <c r="AL24" s="609">
        <v>0</v>
      </c>
      <c r="AM24" s="609"/>
      <c r="AN24" s="609"/>
      <c r="AO24" s="609"/>
      <c r="AP24" s="610"/>
      <c r="AQ24" s="610"/>
      <c r="AR24" s="611"/>
      <c r="AS24" s="603"/>
      <c r="AT24" s="603"/>
      <c r="AU24" s="617" t="s">
        <v>206</v>
      </c>
      <c r="AV24" s="618" t="s">
        <v>207</v>
      </c>
      <c r="AW24" s="609">
        <v>0</v>
      </c>
      <c r="AX24" s="609"/>
      <c r="AY24" s="609">
        <v>5000</v>
      </c>
      <c r="AZ24" s="609">
        <v>5000</v>
      </c>
      <c r="BA24" s="610">
        <v>0</v>
      </c>
      <c r="BB24" s="610">
        <v>0</v>
      </c>
      <c r="BC24" s="611"/>
      <c r="BD24" s="603"/>
      <c r="BE24" s="603"/>
      <c r="BF24" s="617" t="s">
        <v>206</v>
      </c>
      <c r="BG24" s="618" t="s">
        <v>207</v>
      </c>
      <c r="BH24" s="609">
        <v>1786</v>
      </c>
      <c r="BI24" s="609"/>
      <c r="BJ24" s="609">
        <v>6500</v>
      </c>
      <c r="BK24" s="609">
        <v>6500</v>
      </c>
      <c r="BL24" s="610"/>
      <c r="BM24" s="610"/>
      <c r="BN24" s="611"/>
      <c r="BO24" s="603"/>
      <c r="BP24" s="603"/>
      <c r="BQ24" s="617" t="s">
        <v>206</v>
      </c>
      <c r="BR24" s="618" t="s">
        <v>207</v>
      </c>
      <c r="BS24" s="609">
        <v>86710</v>
      </c>
      <c r="BT24" s="609">
        <v>194236</v>
      </c>
      <c r="BU24" s="609">
        <v>153461</v>
      </c>
      <c r="BV24" s="609">
        <v>153461</v>
      </c>
      <c r="BW24" s="610">
        <v>201659</v>
      </c>
      <c r="BX24" s="610">
        <v>126056</v>
      </c>
      <c r="BY24" s="611">
        <v>153556</v>
      </c>
      <c r="BZ24" s="603"/>
      <c r="CA24" s="603"/>
      <c r="CB24" s="617" t="s">
        <v>206</v>
      </c>
      <c r="CC24" s="618" t="s">
        <v>207</v>
      </c>
      <c r="CD24" s="609">
        <v>0</v>
      </c>
      <c r="CE24" s="609"/>
      <c r="CF24" s="609"/>
      <c r="CG24" s="609"/>
      <c r="CH24" s="610"/>
      <c r="CI24" s="610"/>
      <c r="CJ24" s="611"/>
      <c r="CK24" s="603"/>
      <c r="CL24" s="603"/>
      <c r="CM24" s="617" t="s">
        <v>206</v>
      </c>
      <c r="CN24" s="618" t="s">
        <v>207</v>
      </c>
      <c r="CO24" s="609">
        <v>6000</v>
      </c>
      <c r="CP24" s="609">
        <v>4950</v>
      </c>
      <c r="CQ24" s="609">
        <v>9000</v>
      </c>
      <c r="CR24" s="609">
        <v>9000</v>
      </c>
      <c r="CS24" s="610"/>
      <c r="CT24" s="610"/>
      <c r="CU24" s="611"/>
      <c r="CV24" s="603"/>
      <c r="CW24" s="603"/>
      <c r="CX24" s="617" t="s">
        <v>206</v>
      </c>
      <c r="CY24" s="618" t="s">
        <v>207</v>
      </c>
      <c r="CZ24" s="609">
        <v>3313</v>
      </c>
      <c r="DA24" s="609">
        <v>3460</v>
      </c>
      <c r="DB24" s="609">
        <v>52424</v>
      </c>
      <c r="DC24" s="609">
        <v>52424</v>
      </c>
      <c r="DD24" s="610">
        <v>1416</v>
      </c>
      <c r="DE24" s="610">
        <v>63294</v>
      </c>
      <c r="DF24" s="611">
        <v>63294</v>
      </c>
      <c r="DG24" s="603"/>
      <c r="DH24" s="603"/>
      <c r="DI24" s="617" t="s">
        <v>206</v>
      </c>
      <c r="DJ24" s="618" t="s">
        <v>207</v>
      </c>
      <c r="DK24" s="609">
        <v>0</v>
      </c>
      <c r="DL24" s="609"/>
      <c r="DM24" s="609"/>
      <c r="DN24" s="609"/>
      <c r="DO24" s="610"/>
      <c r="DP24" s="610"/>
      <c r="DQ24" s="611"/>
      <c r="DR24" s="603"/>
      <c r="DS24" s="603"/>
      <c r="DT24" s="617" t="s">
        <v>206</v>
      </c>
      <c r="DU24" s="618" t="s">
        <v>207</v>
      </c>
      <c r="DV24" s="609">
        <v>25570</v>
      </c>
      <c r="DW24" s="609"/>
      <c r="DX24" s="609">
        <v>20000</v>
      </c>
      <c r="DY24" s="609">
        <v>20000</v>
      </c>
      <c r="DZ24" s="610">
        <v>1000</v>
      </c>
      <c r="EA24" s="610">
        <v>17045</v>
      </c>
      <c r="EB24" s="611">
        <v>17045</v>
      </c>
      <c r="EC24" s="603"/>
      <c r="ED24" s="603"/>
      <c r="EE24" s="617" t="s">
        <v>206</v>
      </c>
      <c r="EF24" s="618" t="s">
        <v>207</v>
      </c>
      <c r="EG24" s="609">
        <v>0</v>
      </c>
      <c r="EH24" s="609">
        <v>11226</v>
      </c>
      <c r="EI24" s="609">
        <v>16240</v>
      </c>
      <c r="EJ24" s="609">
        <v>16240</v>
      </c>
      <c r="EK24" s="610">
        <v>21585</v>
      </c>
      <c r="EL24" s="610"/>
      <c r="EM24" s="611"/>
      <c r="EN24" s="603"/>
      <c r="EO24" s="603"/>
      <c r="EP24" s="617" t="s">
        <v>206</v>
      </c>
      <c r="EQ24" s="618" t="s">
        <v>207</v>
      </c>
      <c r="ER24" s="609">
        <v>74</v>
      </c>
      <c r="ES24" s="609"/>
      <c r="ET24" s="609">
        <v>310</v>
      </c>
      <c r="EU24" s="609">
        <v>310</v>
      </c>
      <c r="EV24" s="610">
        <v>0</v>
      </c>
      <c r="EW24" s="610">
        <v>0</v>
      </c>
      <c r="EX24" s="611"/>
      <c r="EY24" s="603"/>
      <c r="EZ24" s="603"/>
      <c r="FA24" s="617" t="s">
        <v>206</v>
      </c>
      <c r="FB24" s="618" t="s">
        <v>207</v>
      </c>
      <c r="FC24" s="609">
        <v>0</v>
      </c>
      <c r="FD24" s="609"/>
      <c r="FE24" s="609"/>
      <c r="FF24" s="609"/>
      <c r="FG24" s="610"/>
      <c r="FH24" s="610"/>
      <c r="FI24" s="611"/>
      <c r="FJ24" s="603"/>
      <c r="FK24" s="603"/>
      <c r="FL24" s="617" t="s">
        <v>206</v>
      </c>
      <c r="FM24" s="618" t="s">
        <v>207</v>
      </c>
      <c r="FN24" s="609">
        <v>2921</v>
      </c>
      <c r="FO24" s="609">
        <v>195</v>
      </c>
      <c r="FP24" s="609">
        <v>21100</v>
      </c>
      <c r="FQ24" s="609">
        <v>21100</v>
      </c>
      <c r="FR24" s="610">
        <v>0</v>
      </c>
      <c r="FS24" s="610">
        <v>0</v>
      </c>
      <c r="FT24" s="611"/>
      <c r="FU24" s="603"/>
      <c r="FV24" s="603"/>
      <c r="FW24" s="617" t="s">
        <v>206</v>
      </c>
      <c r="FX24" s="618" t="s">
        <v>207</v>
      </c>
      <c r="FY24" s="609"/>
      <c r="FZ24" s="609">
        <v>15264</v>
      </c>
      <c r="GA24" s="609">
        <v>5150</v>
      </c>
      <c r="GB24" s="609">
        <v>5150</v>
      </c>
      <c r="GC24" s="610">
        <v>0</v>
      </c>
      <c r="GD24" s="610">
        <v>0</v>
      </c>
      <c r="GE24" s="611"/>
      <c r="GF24" s="603"/>
      <c r="GG24" s="603"/>
      <c r="GH24" s="617"/>
      <c r="GI24" s="618"/>
      <c r="GJ24" s="609"/>
      <c r="GK24" s="609"/>
      <c r="GL24" s="609"/>
      <c r="GM24" s="609"/>
      <c r="GN24" s="610"/>
      <c r="GO24" s="610"/>
      <c r="GP24" s="611"/>
      <c r="GQ24" s="603"/>
    </row>
    <row r="25" spans="1:199" x14ac:dyDescent="0.25">
      <c r="A25" s="158"/>
      <c r="B25" s="186"/>
      <c r="C25" s="187"/>
      <c r="D25" s="188"/>
      <c r="E25" s="189"/>
      <c r="F25" s="189"/>
      <c r="G25" s="189"/>
      <c r="H25" s="190"/>
      <c r="I25" s="191"/>
      <c r="J25" s="192"/>
      <c r="K25" s="158"/>
      <c r="M25" s="577"/>
      <c r="N25" s="621"/>
      <c r="O25" s="622"/>
      <c r="P25" s="622"/>
      <c r="Q25" s="623"/>
      <c r="R25" s="623"/>
      <c r="S25" s="623"/>
      <c r="T25" s="624"/>
      <c r="U25" s="625"/>
      <c r="V25" s="626"/>
      <c r="W25" s="577"/>
      <c r="X25" s="577"/>
      <c r="Y25" s="621"/>
      <c r="Z25" s="622"/>
      <c r="AA25" s="622"/>
      <c r="AB25" s="623"/>
      <c r="AC25" s="623"/>
      <c r="AD25" s="623"/>
      <c r="AE25" s="624"/>
      <c r="AF25" s="625"/>
      <c r="AG25" s="626"/>
      <c r="AH25" s="577"/>
      <c r="AI25" s="577"/>
      <c r="AJ25" s="621"/>
      <c r="AK25" s="622"/>
      <c r="AL25" s="622"/>
      <c r="AM25" s="623"/>
      <c r="AN25" s="623"/>
      <c r="AO25" s="623"/>
      <c r="AP25" s="624"/>
      <c r="AQ25" s="625"/>
      <c r="AR25" s="626"/>
      <c r="AS25" s="577"/>
      <c r="AT25" s="577"/>
      <c r="AU25" s="621"/>
      <c r="AV25" s="622"/>
      <c r="AW25" s="622"/>
      <c r="AX25" s="623"/>
      <c r="AY25" s="623"/>
      <c r="AZ25" s="623"/>
      <c r="BA25" s="624"/>
      <c r="BB25" s="625"/>
      <c r="BC25" s="626"/>
      <c r="BD25" s="577"/>
      <c r="BE25" s="577"/>
      <c r="BF25" s="621"/>
      <c r="BG25" s="622"/>
      <c r="BH25" s="622"/>
      <c r="BI25" s="623"/>
      <c r="BJ25" s="623"/>
      <c r="BK25" s="623"/>
      <c r="BL25" s="624"/>
      <c r="BM25" s="625"/>
      <c r="BN25" s="626"/>
      <c r="BO25" s="577"/>
      <c r="BP25" s="577"/>
      <c r="BQ25" s="621"/>
      <c r="BR25" s="622"/>
      <c r="BS25" s="622"/>
      <c r="BT25" s="623"/>
      <c r="BU25" s="623"/>
      <c r="BV25" s="623"/>
      <c r="BW25" s="624"/>
      <c r="BX25" s="625"/>
      <c r="BY25" s="626"/>
      <c r="BZ25" s="577"/>
      <c r="CA25" s="577"/>
      <c r="CB25" s="621"/>
      <c r="CC25" s="622"/>
      <c r="CD25" s="622"/>
      <c r="CE25" s="623"/>
      <c r="CF25" s="623"/>
      <c r="CG25" s="623"/>
      <c r="CH25" s="624"/>
      <c r="CI25" s="625"/>
      <c r="CJ25" s="626"/>
      <c r="CK25" s="577"/>
      <c r="CL25" s="577"/>
      <c r="CM25" s="621"/>
      <c r="CN25" s="622"/>
      <c r="CO25" s="622"/>
      <c r="CP25" s="623"/>
      <c r="CQ25" s="623"/>
      <c r="CR25" s="623"/>
      <c r="CS25" s="624"/>
      <c r="CT25" s="625"/>
      <c r="CU25" s="626"/>
      <c r="CV25" s="577"/>
      <c r="CW25" s="577"/>
      <c r="CX25" s="621"/>
      <c r="CY25" s="622"/>
      <c r="CZ25" s="622"/>
      <c r="DA25" s="623"/>
      <c r="DB25" s="623"/>
      <c r="DC25" s="623"/>
      <c r="DD25" s="624"/>
      <c r="DE25" s="625"/>
      <c r="DF25" s="626"/>
      <c r="DG25" s="577"/>
      <c r="DH25" s="577"/>
      <c r="DI25" s="621"/>
      <c r="DJ25" s="622"/>
      <c r="DK25" s="622"/>
      <c r="DL25" s="623"/>
      <c r="DM25" s="623"/>
      <c r="DN25" s="623"/>
      <c r="DO25" s="624"/>
      <c r="DP25" s="625"/>
      <c r="DQ25" s="626"/>
      <c r="DR25" s="577"/>
      <c r="DS25" s="577"/>
      <c r="DT25" s="621"/>
      <c r="DU25" s="622"/>
      <c r="DV25" s="622"/>
      <c r="DW25" s="623"/>
      <c r="DX25" s="623"/>
      <c r="DY25" s="623"/>
      <c r="DZ25" s="624"/>
      <c r="EA25" s="625"/>
      <c r="EB25" s="626"/>
      <c r="EC25" s="577"/>
      <c r="ED25" s="577"/>
      <c r="EE25" s="621"/>
      <c r="EF25" s="622"/>
      <c r="EG25" s="622"/>
      <c r="EH25" s="623"/>
      <c r="EI25" s="623"/>
      <c r="EJ25" s="623"/>
      <c r="EK25" s="624"/>
      <c r="EL25" s="625"/>
      <c r="EM25" s="626"/>
      <c r="EN25" s="577"/>
      <c r="EO25" s="577"/>
      <c r="EP25" s="621"/>
      <c r="EQ25" s="622"/>
      <c r="ER25" s="622"/>
      <c r="ES25" s="623"/>
      <c r="ET25" s="623"/>
      <c r="EU25" s="623"/>
      <c r="EV25" s="624"/>
      <c r="EW25" s="625"/>
      <c r="EX25" s="626"/>
      <c r="EY25" s="577"/>
      <c r="EZ25" s="577"/>
      <c r="FA25" s="621"/>
      <c r="FB25" s="622"/>
      <c r="FC25" s="622"/>
      <c r="FD25" s="623"/>
      <c r="FE25" s="623"/>
      <c r="FF25" s="623"/>
      <c r="FG25" s="624"/>
      <c r="FH25" s="625"/>
      <c r="FI25" s="626"/>
      <c r="FJ25" s="577"/>
      <c r="FK25" s="577"/>
      <c r="FL25" s="621"/>
      <c r="FM25" s="622"/>
      <c r="FN25" s="622"/>
      <c r="FO25" s="623"/>
      <c r="FP25" s="623"/>
      <c r="FQ25" s="623"/>
      <c r="FR25" s="624"/>
      <c r="FS25" s="625"/>
      <c r="FT25" s="626"/>
      <c r="FU25" s="577"/>
      <c r="FV25" s="577"/>
      <c r="FW25" s="621"/>
      <c r="FX25" s="622"/>
      <c r="FY25" s="622"/>
      <c r="FZ25" s="623"/>
      <c r="GA25" s="623"/>
      <c r="GB25" s="623"/>
      <c r="GC25" s="624"/>
      <c r="GD25" s="625"/>
      <c r="GE25" s="626"/>
      <c r="GF25" s="577"/>
      <c r="GG25" s="577"/>
      <c r="GH25" s="621"/>
      <c r="GI25" s="622"/>
      <c r="GJ25" s="622"/>
      <c r="GK25" s="623"/>
      <c r="GL25" s="623"/>
      <c r="GM25" s="623"/>
      <c r="GN25" s="624"/>
      <c r="GO25" s="625"/>
      <c r="GP25" s="626"/>
      <c r="GQ25" s="577"/>
    </row>
    <row r="26" spans="1:199" x14ac:dyDescent="0.25">
      <c r="A26" s="179"/>
      <c r="B26" s="180" t="s">
        <v>127</v>
      </c>
      <c r="C26" s="184"/>
      <c r="D26" s="193">
        <f>D13+D16+D22</f>
        <v>934496</v>
      </c>
      <c r="E26" s="193">
        <f t="shared" ref="E26:J26" si="54">E13+E16+E22</f>
        <v>1005203</v>
      </c>
      <c r="F26" s="193">
        <f>F22+F16+F13</f>
        <v>1099222</v>
      </c>
      <c r="G26" s="193">
        <f t="shared" si="54"/>
        <v>1099222</v>
      </c>
      <c r="H26" s="193">
        <f t="shared" si="54"/>
        <v>972425</v>
      </c>
      <c r="I26" s="193">
        <f t="shared" si="54"/>
        <v>1006110</v>
      </c>
      <c r="J26" s="185">
        <f t="shared" si="54"/>
        <v>1033610</v>
      </c>
      <c r="K26" s="179"/>
      <c r="M26" s="603"/>
      <c r="N26" s="604" t="s">
        <v>127</v>
      </c>
      <c r="O26" s="615"/>
      <c r="P26" s="627">
        <f t="shared" ref="P26:V26" si="55">P13+P16+P22</f>
        <v>137563</v>
      </c>
      <c r="Q26" s="627">
        <f t="shared" si="55"/>
        <v>173507</v>
      </c>
      <c r="R26" s="627">
        <f t="shared" si="55"/>
        <v>197200</v>
      </c>
      <c r="S26" s="627">
        <f t="shared" si="55"/>
        <v>197200</v>
      </c>
      <c r="T26" s="627">
        <f t="shared" si="55"/>
        <v>153258</v>
      </c>
      <c r="U26" s="627">
        <f t="shared" si="55"/>
        <v>169442</v>
      </c>
      <c r="V26" s="616">
        <f t="shared" si="55"/>
        <v>169442</v>
      </c>
      <c r="W26" s="603"/>
      <c r="X26" s="603"/>
      <c r="Y26" s="604" t="s">
        <v>127</v>
      </c>
      <c r="Z26" s="615"/>
      <c r="AA26" s="627">
        <f t="shared" ref="AA26:AG26" si="56">AA13+AA16+AA22</f>
        <v>8578</v>
      </c>
      <c r="AB26" s="627">
        <f t="shared" si="56"/>
        <v>8568</v>
      </c>
      <c r="AC26" s="627">
        <f t="shared" si="56"/>
        <v>9215</v>
      </c>
      <c r="AD26" s="627">
        <f t="shared" si="56"/>
        <v>9215</v>
      </c>
      <c r="AE26" s="627">
        <f t="shared" si="56"/>
        <v>10003</v>
      </c>
      <c r="AF26" s="627">
        <f t="shared" si="56"/>
        <v>10003</v>
      </c>
      <c r="AG26" s="616">
        <f t="shared" si="56"/>
        <v>10003</v>
      </c>
      <c r="AH26" s="603"/>
      <c r="AI26" s="603"/>
      <c r="AJ26" s="604" t="s">
        <v>127</v>
      </c>
      <c r="AK26" s="615"/>
      <c r="AL26" s="627">
        <f t="shared" ref="AL26:AR26" si="57">AL13+AL16+AL22</f>
        <v>5632</v>
      </c>
      <c r="AM26" s="627">
        <f t="shared" si="57"/>
        <v>6740</v>
      </c>
      <c r="AN26" s="627">
        <f t="shared" si="57"/>
        <v>7446</v>
      </c>
      <c r="AO26" s="627">
        <f t="shared" si="57"/>
        <v>7446</v>
      </c>
      <c r="AP26" s="627">
        <f t="shared" si="57"/>
        <v>7202</v>
      </c>
      <c r="AQ26" s="627">
        <f t="shared" si="57"/>
        <v>7202</v>
      </c>
      <c r="AR26" s="616">
        <f t="shared" si="57"/>
        <v>7202</v>
      </c>
      <c r="AS26" s="603"/>
      <c r="AT26" s="603"/>
      <c r="AU26" s="604" t="s">
        <v>127</v>
      </c>
      <c r="AV26" s="615"/>
      <c r="AW26" s="627">
        <f t="shared" ref="AW26:BC26" si="58">AW13+AW16+AW22</f>
        <v>8290</v>
      </c>
      <c r="AX26" s="627">
        <f t="shared" si="58"/>
        <v>9752</v>
      </c>
      <c r="AY26" s="627">
        <f t="shared" si="58"/>
        <v>20297</v>
      </c>
      <c r="AZ26" s="627">
        <f t="shared" si="58"/>
        <v>20297</v>
      </c>
      <c r="BA26" s="627">
        <f t="shared" si="58"/>
        <v>13597</v>
      </c>
      <c r="BB26" s="627">
        <f t="shared" si="58"/>
        <v>16597</v>
      </c>
      <c r="BC26" s="616">
        <f t="shared" si="58"/>
        <v>16597</v>
      </c>
      <c r="BD26" s="603"/>
      <c r="BE26" s="603"/>
      <c r="BF26" s="604" t="s">
        <v>127</v>
      </c>
      <c r="BG26" s="615"/>
      <c r="BH26" s="627">
        <f t="shared" ref="BH26:BN26" si="59">BH13+BH16+BH22</f>
        <v>20300</v>
      </c>
      <c r="BI26" s="627">
        <f t="shared" si="59"/>
        <v>22368</v>
      </c>
      <c r="BJ26" s="627">
        <f t="shared" si="59"/>
        <v>34559</v>
      </c>
      <c r="BK26" s="627">
        <f t="shared" si="59"/>
        <v>34559</v>
      </c>
      <c r="BL26" s="627">
        <f t="shared" si="59"/>
        <v>25792</v>
      </c>
      <c r="BM26" s="627">
        <f t="shared" si="59"/>
        <v>25792</v>
      </c>
      <c r="BN26" s="616">
        <f t="shared" si="59"/>
        <v>25792</v>
      </c>
      <c r="BO26" s="603"/>
      <c r="BP26" s="603"/>
      <c r="BQ26" s="604" t="s">
        <v>127</v>
      </c>
      <c r="BR26" s="615"/>
      <c r="BS26" s="627">
        <f t="shared" ref="BS26:BY26" si="60">BS13+BS16+BS22</f>
        <v>106631</v>
      </c>
      <c r="BT26" s="627">
        <f t="shared" si="60"/>
        <v>217928</v>
      </c>
      <c r="BU26" s="627">
        <f t="shared" si="60"/>
        <v>201152</v>
      </c>
      <c r="BV26" s="627">
        <f t="shared" si="60"/>
        <v>201152</v>
      </c>
      <c r="BW26" s="627">
        <f t="shared" si="60"/>
        <v>227262</v>
      </c>
      <c r="BX26" s="627">
        <f t="shared" si="60"/>
        <v>157659</v>
      </c>
      <c r="BY26" s="616">
        <f t="shared" si="60"/>
        <v>185159</v>
      </c>
      <c r="BZ26" s="603"/>
      <c r="CA26" s="603"/>
      <c r="CB26" s="604" t="s">
        <v>127</v>
      </c>
      <c r="CC26" s="615"/>
      <c r="CD26" s="627">
        <f t="shared" ref="CD26:CJ26" si="61">CD13+CD16+CD22</f>
        <v>0</v>
      </c>
      <c r="CE26" s="627">
        <f t="shared" si="61"/>
        <v>0</v>
      </c>
      <c r="CF26" s="627">
        <f t="shared" si="61"/>
        <v>0</v>
      </c>
      <c r="CG26" s="627">
        <f t="shared" si="61"/>
        <v>0</v>
      </c>
      <c r="CH26" s="627">
        <f t="shared" si="61"/>
        <v>0</v>
      </c>
      <c r="CI26" s="627">
        <f t="shared" si="61"/>
        <v>0</v>
      </c>
      <c r="CJ26" s="616">
        <f t="shared" si="61"/>
        <v>0</v>
      </c>
      <c r="CK26" s="603"/>
      <c r="CL26" s="603"/>
      <c r="CM26" s="604" t="s">
        <v>127</v>
      </c>
      <c r="CN26" s="615"/>
      <c r="CO26" s="627">
        <f t="shared" ref="CO26:CU26" si="62">CO13+CO16+CO22</f>
        <v>17733</v>
      </c>
      <c r="CP26" s="627">
        <f t="shared" si="62"/>
        <v>15647</v>
      </c>
      <c r="CQ26" s="627">
        <f t="shared" si="62"/>
        <v>28647</v>
      </c>
      <c r="CR26" s="627">
        <f t="shared" si="62"/>
        <v>28647</v>
      </c>
      <c r="CS26" s="627">
        <f t="shared" si="62"/>
        <v>16833</v>
      </c>
      <c r="CT26" s="627">
        <f t="shared" si="62"/>
        <v>19833</v>
      </c>
      <c r="CU26" s="616">
        <f t="shared" si="62"/>
        <v>19833</v>
      </c>
      <c r="CV26" s="603"/>
      <c r="CW26" s="603"/>
      <c r="CX26" s="604" t="s">
        <v>127</v>
      </c>
      <c r="CY26" s="615"/>
      <c r="CZ26" s="627">
        <f t="shared" ref="CZ26:DF26" si="63">CZ13+CZ16+CZ22</f>
        <v>16293</v>
      </c>
      <c r="DA26" s="627">
        <f t="shared" si="63"/>
        <v>17537</v>
      </c>
      <c r="DB26" s="627">
        <f t="shared" si="63"/>
        <v>69730</v>
      </c>
      <c r="DC26" s="627">
        <f t="shared" si="63"/>
        <v>69730</v>
      </c>
      <c r="DD26" s="627">
        <f t="shared" si="63"/>
        <v>13683</v>
      </c>
      <c r="DE26" s="627">
        <f t="shared" si="63"/>
        <v>79561</v>
      </c>
      <c r="DF26" s="616">
        <f t="shared" si="63"/>
        <v>79561</v>
      </c>
      <c r="DG26" s="603"/>
      <c r="DH26" s="603"/>
      <c r="DI26" s="604" t="s">
        <v>127</v>
      </c>
      <c r="DJ26" s="615"/>
      <c r="DK26" s="627">
        <f t="shared" ref="DK26:DQ26" si="64">DK13+DK16+DK22</f>
        <v>1931</v>
      </c>
      <c r="DL26" s="627">
        <f t="shared" si="64"/>
        <v>2368</v>
      </c>
      <c r="DM26" s="627">
        <f t="shared" si="64"/>
        <v>4760</v>
      </c>
      <c r="DN26" s="627">
        <f t="shared" si="64"/>
        <v>4760</v>
      </c>
      <c r="DO26" s="627">
        <f t="shared" si="64"/>
        <v>3960</v>
      </c>
      <c r="DP26" s="627">
        <f t="shared" si="64"/>
        <v>3960</v>
      </c>
      <c r="DQ26" s="616">
        <f t="shared" si="64"/>
        <v>3960</v>
      </c>
      <c r="DR26" s="603"/>
      <c r="DS26" s="603"/>
      <c r="DT26" s="604" t="s">
        <v>127</v>
      </c>
      <c r="DU26" s="615"/>
      <c r="DV26" s="627">
        <f t="shared" ref="DV26:EB26" si="65">DV13+DV16+DV22</f>
        <v>81183</v>
      </c>
      <c r="DW26" s="627">
        <f t="shared" si="65"/>
        <v>72906</v>
      </c>
      <c r="DX26" s="627">
        <f t="shared" si="65"/>
        <v>100491</v>
      </c>
      <c r="DY26" s="627">
        <f t="shared" si="65"/>
        <v>100491</v>
      </c>
      <c r="DZ26" s="627">
        <f t="shared" si="65"/>
        <v>90967</v>
      </c>
      <c r="EA26" s="627">
        <f t="shared" si="65"/>
        <v>110987</v>
      </c>
      <c r="EB26" s="616">
        <f t="shared" si="65"/>
        <v>110987</v>
      </c>
      <c r="EC26" s="603"/>
      <c r="ED26" s="603"/>
      <c r="EE26" s="604" t="s">
        <v>127</v>
      </c>
      <c r="EF26" s="615"/>
      <c r="EG26" s="627">
        <f t="shared" ref="EG26:EM26" si="66">EG13+EG16+EG22</f>
        <v>10842</v>
      </c>
      <c r="EH26" s="627">
        <f t="shared" si="66"/>
        <v>27832</v>
      </c>
      <c r="EI26" s="627">
        <f t="shared" si="66"/>
        <v>35257</v>
      </c>
      <c r="EJ26" s="627">
        <f t="shared" si="66"/>
        <v>35257</v>
      </c>
      <c r="EK26" s="627">
        <f t="shared" si="66"/>
        <v>39878</v>
      </c>
      <c r="EL26" s="627">
        <f t="shared" si="66"/>
        <v>20293</v>
      </c>
      <c r="EM26" s="616">
        <f t="shared" si="66"/>
        <v>20293</v>
      </c>
      <c r="EN26" s="603"/>
      <c r="EO26" s="603"/>
      <c r="EP26" s="604" t="s">
        <v>127</v>
      </c>
      <c r="EQ26" s="615"/>
      <c r="ER26" s="627">
        <f t="shared" ref="ER26:EX26" si="67">ER13+ER16+ER22</f>
        <v>280668</v>
      </c>
      <c r="ES26" s="627">
        <f t="shared" si="67"/>
        <v>284801</v>
      </c>
      <c r="ET26" s="627">
        <f t="shared" si="67"/>
        <v>290112</v>
      </c>
      <c r="EU26" s="627">
        <f t="shared" si="67"/>
        <v>290112</v>
      </c>
      <c r="EV26" s="627">
        <f t="shared" si="67"/>
        <v>299981</v>
      </c>
      <c r="EW26" s="627">
        <f t="shared" si="67"/>
        <v>307773</v>
      </c>
      <c r="EX26" s="616">
        <f t="shared" si="67"/>
        <v>307773</v>
      </c>
      <c r="EY26" s="603"/>
      <c r="EZ26" s="603"/>
      <c r="FA26" s="604" t="s">
        <v>127</v>
      </c>
      <c r="FB26" s="615"/>
      <c r="FC26" s="627">
        <f t="shared" ref="FC26:FI26" si="68">FC13+FC16+FC22</f>
        <v>2864</v>
      </c>
      <c r="FD26" s="627">
        <f t="shared" si="68"/>
        <v>766</v>
      </c>
      <c r="FE26" s="627">
        <f t="shared" si="68"/>
        <v>5343</v>
      </c>
      <c r="FF26" s="627">
        <f t="shared" si="68"/>
        <v>5343</v>
      </c>
      <c r="FG26" s="627">
        <f t="shared" si="68"/>
        <v>4711</v>
      </c>
      <c r="FH26" s="627">
        <f t="shared" si="68"/>
        <v>4711</v>
      </c>
      <c r="FI26" s="616">
        <f t="shared" si="68"/>
        <v>4711</v>
      </c>
      <c r="FJ26" s="603"/>
      <c r="FK26" s="603"/>
      <c r="FL26" s="604" t="s">
        <v>127</v>
      </c>
      <c r="FM26" s="615"/>
      <c r="FN26" s="627">
        <f t="shared" ref="FN26:FT26" si="69">FN13+FN16+FN22</f>
        <v>24071</v>
      </c>
      <c r="FO26" s="627">
        <f t="shared" si="69"/>
        <v>29034</v>
      </c>
      <c r="FP26" s="627">
        <f t="shared" si="69"/>
        <v>54224</v>
      </c>
      <c r="FQ26" s="627">
        <f t="shared" si="69"/>
        <v>54224</v>
      </c>
      <c r="FR26" s="627">
        <f t="shared" si="69"/>
        <v>33015</v>
      </c>
      <c r="FS26" s="627">
        <f t="shared" si="69"/>
        <v>36015</v>
      </c>
      <c r="FT26" s="616">
        <f t="shared" si="69"/>
        <v>36015</v>
      </c>
      <c r="FU26" s="603"/>
      <c r="FV26" s="603"/>
      <c r="FW26" s="604" t="s">
        <v>127</v>
      </c>
      <c r="FX26" s="615"/>
      <c r="FY26" s="627">
        <f t="shared" ref="FY26:GE26" si="70">FY13+FY16+FY22</f>
        <v>20161</v>
      </c>
      <c r="FZ26" s="627">
        <f t="shared" si="70"/>
        <v>54449</v>
      </c>
      <c r="GA26" s="627">
        <f t="shared" si="70"/>
        <v>35291</v>
      </c>
      <c r="GB26" s="627">
        <f t="shared" si="70"/>
        <v>35291</v>
      </c>
      <c r="GC26" s="627">
        <f t="shared" si="70"/>
        <v>32283</v>
      </c>
      <c r="GD26" s="627">
        <f t="shared" si="70"/>
        <v>36282</v>
      </c>
      <c r="GE26" s="616">
        <f t="shared" si="70"/>
        <v>36282</v>
      </c>
      <c r="GF26" s="603"/>
      <c r="GG26" s="603"/>
      <c r="GH26" s="604" t="s">
        <v>127</v>
      </c>
      <c r="GI26" s="615"/>
      <c r="GJ26" s="627">
        <f t="shared" ref="GJ26:GP26" si="71">GJ13+GJ16+GJ22</f>
        <v>191756</v>
      </c>
      <c r="GK26" s="627">
        <f t="shared" si="71"/>
        <v>61000</v>
      </c>
      <c r="GL26" s="627">
        <f t="shared" si="71"/>
        <v>5498</v>
      </c>
      <c r="GM26" s="627">
        <f t="shared" si="71"/>
        <v>5498</v>
      </c>
      <c r="GN26" s="627">
        <f t="shared" si="71"/>
        <v>0</v>
      </c>
      <c r="GO26" s="627">
        <f t="shared" si="71"/>
        <v>0</v>
      </c>
      <c r="GP26" s="616">
        <f t="shared" si="71"/>
        <v>0</v>
      </c>
      <c r="GQ26" s="603"/>
    </row>
    <row r="27" spans="1:199" x14ac:dyDescent="0.25">
      <c r="A27" s="158"/>
      <c r="B27" s="194"/>
      <c r="C27" s="195"/>
      <c r="D27" s="196"/>
      <c r="E27" s="197"/>
      <c r="F27" s="197"/>
      <c r="G27" s="197"/>
      <c r="H27" s="197"/>
      <c r="I27" s="197"/>
      <c r="J27" s="198"/>
      <c r="K27" s="158"/>
      <c r="M27" s="577"/>
      <c r="N27" s="628"/>
      <c r="O27" s="629"/>
      <c r="P27" s="629"/>
      <c r="Q27" s="630"/>
      <c r="R27" s="630"/>
      <c r="S27" s="630"/>
      <c r="T27" s="630"/>
      <c r="U27" s="630"/>
      <c r="V27" s="631"/>
      <c r="W27" s="577"/>
      <c r="X27" s="577"/>
      <c r="Y27" s="628"/>
      <c r="Z27" s="629"/>
      <c r="AA27" s="629"/>
      <c r="AB27" s="630"/>
      <c r="AC27" s="630"/>
      <c r="AD27" s="630"/>
      <c r="AE27" s="630"/>
      <c r="AF27" s="630"/>
      <c r="AG27" s="631"/>
      <c r="AH27" s="577"/>
      <c r="AI27" s="577"/>
      <c r="AJ27" s="628"/>
      <c r="AK27" s="629"/>
      <c r="AL27" s="629"/>
      <c r="AM27" s="630"/>
      <c r="AN27" s="630"/>
      <c r="AO27" s="630"/>
      <c r="AP27" s="630"/>
      <c r="AQ27" s="630"/>
      <c r="AR27" s="631"/>
      <c r="AS27" s="577"/>
      <c r="AT27" s="577"/>
      <c r="AU27" s="628"/>
      <c r="AV27" s="629"/>
      <c r="AW27" s="629"/>
      <c r="AX27" s="630"/>
      <c r="AY27" s="630"/>
      <c r="AZ27" s="630"/>
      <c r="BA27" s="630"/>
      <c r="BB27" s="630"/>
      <c r="BC27" s="631"/>
      <c r="BD27" s="577"/>
      <c r="BE27" s="577"/>
      <c r="BF27" s="628"/>
      <c r="BG27" s="629"/>
      <c r="BH27" s="629"/>
      <c r="BI27" s="630"/>
      <c r="BJ27" s="630"/>
      <c r="BK27" s="630"/>
      <c r="BL27" s="630"/>
      <c r="BM27" s="630"/>
      <c r="BN27" s="631"/>
      <c r="BO27" s="577"/>
      <c r="BP27" s="577"/>
      <c r="BQ27" s="628"/>
      <c r="BR27" s="629"/>
      <c r="BS27" s="629"/>
      <c r="BT27" s="630"/>
      <c r="BU27" s="630"/>
      <c r="BV27" s="630"/>
      <c r="BW27" s="630"/>
      <c r="BX27" s="630"/>
      <c r="BY27" s="631"/>
      <c r="BZ27" s="577"/>
      <c r="CA27" s="577"/>
      <c r="CB27" s="628"/>
      <c r="CC27" s="629"/>
      <c r="CD27" s="629"/>
      <c r="CE27" s="630"/>
      <c r="CF27" s="630"/>
      <c r="CG27" s="630"/>
      <c r="CH27" s="630"/>
      <c r="CI27" s="630"/>
      <c r="CJ27" s="631"/>
      <c r="CK27" s="577"/>
      <c r="CL27" s="577"/>
      <c r="CM27" s="628"/>
      <c r="CN27" s="629"/>
      <c r="CO27" s="629"/>
      <c r="CP27" s="630"/>
      <c r="CQ27" s="630"/>
      <c r="CR27" s="630"/>
      <c r="CS27" s="630"/>
      <c r="CT27" s="630"/>
      <c r="CU27" s="631"/>
      <c r="CV27" s="577"/>
      <c r="CW27" s="577"/>
      <c r="CX27" s="628"/>
      <c r="CY27" s="629"/>
      <c r="CZ27" s="629"/>
      <c r="DA27" s="630"/>
      <c r="DB27" s="630"/>
      <c r="DC27" s="630"/>
      <c r="DD27" s="630"/>
      <c r="DE27" s="630"/>
      <c r="DF27" s="631"/>
      <c r="DG27" s="577"/>
      <c r="DH27" s="577"/>
      <c r="DI27" s="628"/>
      <c r="DJ27" s="629"/>
      <c r="DK27" s="629"/>
      <c r="DL27" s="630"/>
      <c r="DM27" s="630"/>
      <c r="DN27" s="630"/>
      <c r="DO27" s="630"/>
      <c r="DP27" s="630"/>
      <c r="DQ27" s="631"/>
      <c r="DR27" s="577"/>
      <c r="DS27" s="577"/>
      <c r="DT27" s="628"/>
      <c r="DU27" s="629"/>
      <c r="DV27" s="629"/>
      <c r="DW27" s="630"/>
      <c r="DX27" s="630"/>
      <c r="DY27" s="630"/>
      <c r="DZ27" s="630"/>
      <c r="EA27" s="630"/>
      <c r="EB27" s="631"/>
      <c r="EC27" s="577"/>
      <c r="ED27" s="577"/>
      <c r="EE27" s="628"/>
      <c r="EF27" s="629"/>
      <c r="EG27" s="629"/>
      <c r="EH27" s="630"/>
      <c r="EI27" s="630"/>
      <c r="EJ27" s="630"/>
      <c r="EK27" s="630"/>
      <c r="EL27" s="630"/>
      <c r="EM27" s="631"/>
      <c r="EN27" s="577"/>
      <c r="EO27" s="577"/>
      <c r="EP27" s="628"/>
      <c r="EQ27" s="629"/>
      <c r="ER27" s="629"/>
      <c r="ES27" s="630"/>
      <c r="ET27" s="630"/>
      <c r="EU27" s="630"/>
      <c r="EV27" s="630"/>
      <c r="EW27" s="630"/>
      <c r="EX27" s="631"/>
      <c r="EY27" s="577"/>
      <c r="EZ27" s="577"/>
      <c r="FA27" s="628"/>
      <c r="FB27" s="629"/>
      <c r="FC27" s="629"/>
      <c r="FD27" s="630"/>
      <c r="FE27" s="630"/>
      <c r="FF27" s="630"/>
      <c r="FG27" s="630"/>
      <c r="FH27" s="630"/>
      <c r="FI27" s="631"/>
      <c r="FJ27" s="577"/>
      <c r="FK27" s="577"/>
      <c r="FL27" s="628"/>
      <c r="FM27" s="629"/>
      <c r="FN27" s="629"/>
      <c r="FO27" s="630"/>
      <c r="FP27" s="630"/>
      <c r="FQ27" s="630"/>
      <c r="FR27" s="630"/>
      <c r="FS27" s="630"/>
      <c r="FT27" s="631"/>
      <c r="FU27" s="577"/>
      <c r="FV27" s="577"/>
      <c r="FW27" s="628"/>
      <c r="FX27" s="629"/>
      <c r="FY27" s="629"/>
      <c r="FZ27" s="630"/>
      <c r="GA27" s="630"/>
      <c r="GB27" s="630"/>
      <c r="GC27" s="630"/>
      <c r="GD27" s="630"/>
      <c r="GE27" s="631"/>
      <c r="GF27" s="577"/>
      <c r="GG27" s="577"/>
      <c r="GH27" s="628"/>
      <c r="GI27" s="629"/>
      <c r="GJ27" s="629"/>
      <c r="GK27" s="630"/>
      <c r="GL27" s="630"/>
      <c r="GM27" s="630"/>
      <c r="GN27" s="630"/>
      <c r="GO27" s="630"/>
      <c r="GP27" s="631"/>
      <c r="GQ27" s="577"/>
    </row>
    <row r="28" spans="1:199" x14ac:dyDescent="0.25">
      <c r="A28" s="158"/>
      <c r="B28" s="1103" t="s">
        <v>128</v>
      </c>
      <c r="C28" s="1104"/>
      <c r="D28" s="1103" t="s">
        <v>129</v>
      </c>
      <c r="E28" s="1105"/>
      <c r="F28" s="1104"/>
      <c r="G28" s="1106" t="s">
        <v>130</v>
      </c>
      <c r="H28" s="1107"/>
      <c r="I28" s="1107"/>
      <c r="J28" s="1108"/>
      <c r="K28" s="158"/>
      <c r="M28" s="577"/>
      <c r="N28" s="1075" t="s">
        <v>128</v>
      </c>
      <c r="O28" s="1076"/>
      <c r="P28" s="1075" t="s">
        <v>129</v>
      </c>
      <c r="Q28" s="1077"/>
      <c r="R28" s="1076"/>
      <c r="S28" s="1078" t="s">
        <v>130</v>
      </c>
      <c r="T28" s="1079"/>
      <c r="U28" s="1079"/>
      <c r="V28" s="1080"/>
      <c r="W28" s="577"/>
      <c r="X28" s="577"/>
      <c r="Y28" s="1075" t="s">
        <v>128</v>
      </c>
      <c r="Z28" s="1076"/>
      <c r="AA28" s="1075" t="s">
        <v>129</v>
      </c>
      <c r="AB28" s="1077"/>
      <c r="AC28" s="1076"/>
      <c r="AD28" s="1078" t="s">
        <v>130</v>
      </c>
      <c r="AE28" s="1079"/>
      <c r="AF28" s="1079"/>
      <c r="AG28" s="1080"/>
      <c r="AH28" s="577"/>
      <c r="AI28" s="577"/>
      <c r="AJ28" s="1075" t="s">
        <v>128</v>
      </c>
      <c r="AK28" s="1076"/>
      <c r="AL28" s="1075" t="s">
        <v>129</v>
      </c>
      <c r="AM28" s="1077"/>
      <c r="AN28" s="1076"/>
      <c r="AO28" s="1078" t="s">
        <v>130</v>
      </c>
      <c r="AP28" s="1079"/>
      <c r="AQ28" s="1079"/>
      <c r="AR28" s="1080"/>
      <c r="AS28" s="577"/>
      <c r="AT28" s="577"/>
      <c r="AU28" s="1075" t="s">
        <v>128</v>
      </c>
      <c r="AV28" s="1076"/>
      <c r="AW28" s="1075" t="s">
        <v>129</v>
      </c>
      <c r="AX28" s="1077"/>
      <c r="AY28" s="1076"/>
      <c r="AZ28" s="1078" t="s">
        <v>130</v>
      </c>
      <c r="BA28" s="1079"/>
      <c r="BB28" s="1079"/>
      <c r="BC28" s="1080"/>
      <c r="BD28" s="577"/>
      <c r="BE28" s="577"/>
      <c r="BF28" s="1075" t="s">
        <v>128</v>
      </c>
      <c r="BG28" s="1076"/>
      <c r="BH28" s="1075" t="s">
        <v>129</v>
      </c>
      <c r="BI28" s="1077"/>
      <c r="BJ28" s="1076"/>
      <c r="BK28" s="1078" t="s">
        <v>130</v>
      </c>
      <c r="BL28" s="1079"/>
      <c r="BM28" s="1079"/>
      <c r="BN28" s="1080"/>
      <c r="BO28" s="577"/>
      <c r="BP28" s="577"/>
      <c r="BQ28" s="1075" t="s">
        <v>128</v>
      </c>
      <c r="BR28" s="1076"/>
      <c r="BS28" s="1075" t="s">
        <v>129</v>
      </c>
      <c r="BT28" s="1077"/>
      <c r="BU28" s="1076"/>
      <c r="BV28" s="1078" t="s">
        <v>130</v>
      </c>
      <c r="BW28" s="1079"/>
      <c r="BX28" s="1079"/>
      <c r="BY28" s="1080"/>
      <c r="BZ28" s="577"/>
      <c r="CA28" s="577"/>
      <c r="CB28" s="1075" t="s">
        <v>128</v>
      </c>
      <c r="CC28" s="1076"/>
      <c r="CD28" s="1075" t="s">
        <v>129</v>
      </c>
      <c r="CE28" s="1077"/>
      <c r="CF28" s="1076"/>
      <c r="CG28" s="1078" t="s">
        <v>130</v>
      </c>
      <c r="CH28" s="1079"/>
      <c r="CI28" s="1079"/>
      <c r="CJ28" s="1080"/>
      <c r="CK28" s="577"/>
      <c r="CL28" s="577"/>
      <c r="CM28" s="1075" t="s">
        <v>128</v>
      </c>
      <c r="CN28" s="1076"/>
      <c r="CO28" s="1075" t="s">
        <v>129</v>
      </c>
      <c r="CP28" s="1077"/>
      <c r="CQ28" s="1076"/>
      <c r="CR28" s="1078" t="s">
        <v>130</v>
      </c>
      <c r="CS28" s="1079"/>
      <c r="CT28" s="1079"/>
      <c r="CU28" s="1080"/>
      <c r="CV28" s="577"/>
      <c r="CW28" s="577"/>
      <c r="CX28" s="1075" t="s">
        <v>128</v>
      </c>
      <c r="CY28" s="1076"/>
      <c r="CZ28" s="1075" t="s">
        <v>129</v>
      </c>
      <c r="DA28" s="1077"/>
      <c r="DB28" s="1076"/>
      <c r="DC28" s="1078" t="s">
        <v>130</v>
      </c>
      <c r="DD28" s="1079"/>
      <c r="DE28" s="1079"/>
      <c r="DF28" s="1080"/>
      <c r="DG28" s="577"/>
      <c r="DH28" s="577"/>
      <c r="DI28" s="1075" t="s">
        <v>128</v>
      </c>
      <c r="DJ28" s="1076"/>
      <c r="DK28" s="1075" t="s">
        <v>129</v>
      </c>
      <c r="DL28" s="1077"/>
      <c r="DM28" s="1076"/>
      <c r="DN28" s="1078" t="s">
        <v>130</v>
      </c>
      <c r="DO28" s="1079"/>
      <c r="DP28" s="1079"/>
      <c r="DQ28" s="1080"/>
      <c r="DR28" s="577"/>
      <c r="DS28" s="577"/>
      <c r="DT28" s="1075" t="s">
        <v>128</v>
      </c>
      <c r="DU28" s="1076"/>
      <c r="DV28" s="1075" t="s">
        <v>129</v>
      </c>
      <c r="DW28" s="1077"/>
      <c r="DX28" s="1076"/>
      <c r="DY28" s="1078" t="s">
        <v>130</v>
      </c>
      <c r="DZ28" s="1079"/>
      <c r="EA28" s="1079"/>
      <c r="EB28" s="1080"/>
      <c r="EC28" s="577"/>
      <c r="ED28" s="577"/>
      <c r="EE28" s="1075" t="s">
        <v>128</v>
      </c>
      <c r="EF28" s="1076"/>
      <c r="EG28" s="1075" t="s">
        <v>129</v>
      </c>
      <c r="EH28" s="1077"/>
      <c r="EI28" s="1076"/>
      <c r="EJ28" s="1078" t="s">
        <v>130</v>
      </c>
      <c r="EK28" s="1079"/>
      <c r="EL28" s="1079"/>
      <c r="EM28" s="1080"/>
      <c r="EN28" s="577"/>
      <c r="EO28" s="577"/>
      <c r="EP28" s="1075" t="s">
        <v>128</v>
      </c>
      <c r="EQ28" s="1076"/>
      <c r="ER28" s="1075" t="s">
        <v>129</v>
      </c>
      <c r="ES28" s="1077"/>
      <c r="ET28" s="1076"/>
      <c r="EU28" s="1078" t="s">
        <v>130</v>
      </c>
      <c r="EV28" s="1079"/>
      <c r="EW28" s="1079"/>
      <c r="EX28" s="1080"/>
      <c r="EY28" s="577"/>
      <c r="EZ28" s="577"/>
      <c r="FA28" s="1075" t="s">
        <v>128</v>
      </c>
      <c r="FB28" s="1076"/>
      <c r="FC28" s="1075" t="s">
        <v>129</v>
      </c>
      <c r="FD28" s="1077"/>
      <c r="FE28" s="1076"/>
      <c r="FF28" s="1078" t="s">
        <v>130</v>
      </c>
      <c r="FG28" s="1079"/>
      <c r="FH28" s="1079"/>
      <c r="FI28" s="1080"/>
      <c r="FJ28" s="577"/>
      <c r="FK28" s="577"/>
      <c r="FL28" s="1075" t="s">
        <v>128</v>
      </c>
      <c r="FM28" s="1076"/>
      <c r="FN28" s="1075" t="s">
        <v>129</v>
      </c>
      <c r="FO28" s="1077"/>
      <c r="FP28" s="1076"/>
      <c r="FQ28" s="1078" t="s">
        <v>130</v>
      </c>
      <c r="FR28" s="1079"/>
      <c r="FS28" s="1079"/>
      <c r="FT28" s="1080"/>
      <c r="FU28" s="577"/>
      <c r="FV28" s="577"/>
      <c r="FW28" s="1075" t="s">
        <v>128</v>
      </c>
      <c r="FX28" s="1076"/>
      <c r="FY28" s="1075" t="s">
        <v>129</v>
      </c>
      <c r="FZ28" s="1077"/>
      <c r="GA28" s="1076"/>
      <c r="GB28" s="1078" t="s">
        <v>130</v>
      </c>
      <c r="GC28" s="1079"/>
      <c r="GD28" s="1079"/>
      <c r="GE28" s="1080"/>
      <c r="GF28" s="577"/>
      <c r="GG28" s="577"/>
      <c r="GH28" s="1075" t="s">
        <v>128</v>
      </c>
      <c r="GI28" s="1076"/>
      <c r="GJ28" s="1075" t="s">
        <v>129</v>
      </c>
      <c r="GK28" s="1077"/>
      <c r="GL28" s="1076"/>
      <c r="GM28" s="1078" t="s">
        <v>130</v>
      </c>
      <c r="GN28" s="1079"/>
      <c r="GO28" s="1079"/>
      <c r="GP28" s="1080"/>
      <c r="GQ28" s="577"/>
    </row>
    <row r="29" spans="1:199" x14ac:dyDescent="0.25">
      <c r="A29" s="158"/>
      <c r="B29" s="199" t="s">
        <v>131</v>
      </c>
      <c r="C29" s="200"/>
      <c r="D29" s="1086" t="s">
        <v>131</v>
      </c>
      <c r="E29" s="1087"/>
      <c r="F29" s="1088"/>
      <c r="G29" s="201" t="s">
        <v>131</v>
      </c>
      <c r="H29" s="202"/>
      <c r="I29" s="1089"/>
      <c r="J29" s="1090"/>
      <c r="K29" s="158"/>
      <c r="M29" s="577"/>
      <c r="N29" s="632" t="s">
        <v>131</v>
      </c>
      <c r="O29" s="633"/>
      <c r="P29" s="1059" t="s">
        <v>131</v>
      </c>
      <c r="Q29" s="1060"/>
      <c r="R29" s="1061"/>
      <c r="S29" s="634" t="s">
        <v>131</v>
      </c>
      <c r="T29" s="635"/>
      <c r="U29" s="1062"/>
      <c r="V29" s="1063"/>
      <c r="W29" s="577"/>
      <c r="X29" s="577"/>
      <c r="Y29" s="632" t="s">
        <v>131</v>
      </c>
      <c r="Z29" s="633"/>
      <c r="AA29" s="1059" t="s">
        <v>131</v>
      </c>
      <c r="AB29" s="1060"/>
      <c r="AC29" s="1061"/>
      <c r="AD29" s="634" t="s">
        <v>131</v>
      </c>
      <c r="AE29" s="635"/>
      <c r="AF29" s="1062"/>
      <c r="AG29" s="1063"/>
      <c r="AH29" s="577"/>
      <c r="AI29" s="577"/>
      <c r="AJ29" s="632" t="s">
        <v>131</v>
      </c>
      <c r="AK29" s="633"/>
      <c r="AL29" s="1059" t="s">
        <v>131</v>
      </c>
      <c r="AM29" s="1060"/>
      <c r="AN29" s="1061"/>
      <c r="AO29" s="634" t="s">
        <v>131</v>
      </c>
      <c r="AP29" s="635"/>
      <c r="AQ29" s="1062"/>
      <c r="AR29" s="1063"/>
      <c r="AS29" s="577"/>
      <c r="AT29" s="577"/>
      <c r="AU29" s="632" t="s">
        <v>131</v>
      </c>
      <c r="AV29" s="633"/>
      <c r="AW29" s="1059" t="s">
        <v>131</v>
      </c>
      <c r="AX29" s="1060"/>
      <c r="AY29" s="1061"/>
      <c r="AZ29" s="634" t="s">
        <v>131</v>
      </c>
      <c r="BA29" s="635"/>
      <c r="BB29" s="1062"/>
      <c r="BC29" s="1063"/>
      <c r="BD29" s="577"/>
      <c r="BE29" s="577"/>
      <c r="BF29" s="632" t="s">
        <v>131</v>
      </c>
      <c r="BG29" s="633"/>
      <c r="BH29" s="1059" t="s">
        <v>131</v>
      </c>
      <c r="BI29" s="1060"/>
      <c r="BJ29" s="1061"/>
      <c r="BK29" s="634" t="s">
        <v>131</v>
      </c>
      <c r="BL29" s="635"/>
      <c r="BM29" s="1062"/>
      <c r="BN29" s="1063"/>
      <c r="BO29" s="577"/>
      <c r="BP29" s="577"/>
      <c r="BQ29" s="632" t="s">
        <v>131</v>
      </c>
      <c r="BR29" s="633"/>
      <c r="BS29" s="1059" t="s">
        <v>131</v>
      </c>
      <c r="BT29" s="1060"/>
      <c r="BU29" s="1061"/>
      <c r="BV29" s="634" t="s">
        <v>131</v>
      </c>
      <c r="BW29" s="635"/>
      <c r="BX29" s="1062"/>
      <c r="BY29" s="1063"/>
      <c r="BZ29" s="577"/>
      <c r="CA29" s="577"/>
      <c r="CB29" s="632" t="s">
        <v>131</v>
      </c>
      <c r="CC29" s="633"/>
      <c r="CD29" s="1059" t="s">
        <v>131</v>
      </c>
      <c r="CE29" s="1060"/>
      <c r="CF29" s="1061"/>
      <c r="CG29" s="634" t="s">
        <v>131</v>
      </c>
      <c r="CH29" s="635"/>
      <c r="CI29" s="1062"/>
      <c r="CJ29" s="1063"/>
      <c r="CK29" s="577"/>
      <c r="CL29" s="577"/>
      <c r="CM29" s="632" t="s">
        <v>131</v>
      </c>
      <c r="CN29" s="633"/>
      <c r="CO29" s="1059" t="s">
        <v>131</v>
      </c>
      <c r="CP29" s="1060"/>
      <c r="CQ29" s="1061"/>
      <c r="CR29" s="634" t="s">
        <v>131</v>
      </c>
      <c r="CS29" s="635"/>
      <c r="CT29" s="1062"/>
      <c r="CU29" s="1063"/>
      <c r="CV29" s="577"/>
      <c r="CW29" s="577"/>
      <c r="CX29" s="632" t="s">
        <v>131</v>
      </c>
      <c r="CY29" s="633"/>
      <c r="CZ29" s="1059" t="s">
        <v>131</v>
      </c>
      <c r="DA29" s="1060"/>
      <c r="DB29" s="1061"/>
      <c r="DC29" s="634" t="s">
        <v>131</v>
      </c>
      <c r="DD29" s="635"/>
      <c r="DE29" s="1062"/>
      <c r="DF29" s="1063"/>
      <c r="DG29" s="577"/>
      <c r="DH29" s="577"/>
      <c r="DI29" s="632" t="s">
        <v>131</v>
      </c>
      <c r="DJ29" s="633"/>
      <c r="DK29" s="1059" t="s">
        <v>131</v>
      </c>
      <c r="DL29" s="1060"/>
      <c r="DM29" s="1061"/>
      <c r="DN29" s="634" t="s">
        <v>131</v>
      </c>
      <c r="DO29" s="635"/>
      <c r="DP29" s="1062"/>
      <c r="DQ29" s="1063"/>
      <c r="DR29" s="577"/>
      <c r="DS29" s="577"/>
      <c r="DT29" s="632" t="s">
        <v>131</v>
      </c>
      <c r="DU29" s="633"/>
      <c r="DV29" s="1059" t="s">
        <v>131</v>
      </c>
      <c r="DW29" s="1060"/>
      <c r="DX29" s="1061"/>
      <c r="DY29" s="634" t="s">
        <v>131</v>
      </c>
      <c r="DZ29" s="635"/>
      <c r="EA29" s="1062"/>
      <c r="EB29" s="1063"/>
      <c r="EC29" s="577"/>
      <c r="ED29" s="577"/>
      <c r="EE29" s="632" t="s">
        <v>131</v>
      </c>
      <c r="EF29" s="633"/>
      <c r="EG29" s="1059" t="s">
        <v>131</v>
      </c>
      <c r="EH29" s="1060"/>
      <c r="EI29" s="1061"/>
      <c r="EJ29" s="634" t="s">
        <v>131</v>
      </c>
      <c r="EK29" s="635"/>
      <c r="EL29" s="1062"/>
      <c r="EM29" s="1063"/>
      <c r="EN29" s="577"/>
      <c r="EO29" s="577"/>
      <c r="EP29" s="632" t="s">
        <v>131</v>
      </c>
      <c r="EQ29" s="633"/>
      <c r="ER29" s="1059" t="s">
        <v>131</v>
      </c>
      <c r="ES29" s="1060"/>
      <c r="ET29" s="1061"/>
      <c r="EU29" s="634" t="s">
        <v>131</v>
      </c>
      <c r="EV29" s="635"/>
      <c r="EW29" s="1062"/>
      <c r="EX29" s="1063"/>
      <c r="EY29" s="577"/>
      <c r="EZ29" s="577"/>
      <c r="FA29" s="632" t="s">
        <v>131</v>
      </c>
      <c r="FB29" s="633"/>
      <c r="FC29" s="1059" t="s">
        <v>131</v>
      </c>
      <c r="FD29" s="1060"/>
      <c r="FE29" s="1061"/>
      <c r="FF29" s="634" t="s">
        <v>131</v>
      </c>
      <c r="FG29" s="635"/>
      <c r="FH29" s="1062"/>
      <c r="FI29" s="1063"/>
      <c r="FJ29" s="577"/>
      <c r="FK29" s="577"/>
      <c r="FL29" s="632" t="s">
        <v>131</v>
      </c>
      <c r="FM29" s="633"/>
      <c r="FN29" s="1059" t="s">
        <v>131</v>
      </c>
      <c r="FO29" s="1060"/>
      <c r="FP29" s="1061"/>
      <c r="FQ29" s="634" t="s">
        <v>131</v>
      </c>
      <c r="FR29" s="635"/>
      <c r="FS29" s="1062"/>
      <c r="FT29" s="1063"/>
      <c r="FU29" s="577"/>
      <c r="FV29" s="577"/>
      <c r="FW29" s="632" t="s">
        <v>131</v>
      </c>
      <c r="FX29" s="633"/>
      <c r="FY29" s="1059" t="s">
        <v>131</v>
      </c>
      <c r="FZ29" s="1060"/>
      <c r="GA29" s="1061"/>
      <c r="GB29" s="634" t="s">
        <v>131</v>
      </c>
      <c r="GC29" s="635"/>
      <c r="GD29" s="1062"/>
      <c r="GE29" s="1063"/>
      <c r="GF29" s="577"/>
      <c r="GG29" s="577"/>
      <c r="GH29" s="632" t="s">
        <v>131</v>
      </c>
      <c r="GI29" s="633"/>
      <c r="GJ29" s="1059" t="s">
        <v>131</v>
      </c>
      <c r="GK29" s="1060"/>
      <c r="GL29" s="1061"/>
      <c r="GM29" s="634" t="s">
        <v>131</v>
      </c>
      <c r="GN29" s="635"/>
      <c r="GO29" s="1062"/>
      <c r="GP29" s="1063"/>
      <c r="GQ29" s="577"/>
    </row>
    <row r="30" spans="1:199" x14ac:dyDescent="0.25">
      <c r="A30" s="158"/>
      <c r="B30" s="199" t="s">
        <v>132</v>
      </c>
      <c r="C30" s="200"/>
      <c r="D30" s="1086" t="s">
        <v>132</v>
      </c>
      <c r="E30" s="1087"/>
      <c r="F30" s="1088"/>
      <c r="G30" s="201" t="s">
        <v>132</v>
      </c>
      <c r="H30" s="202"/>
      <c r="I30" s="1089"/>
      <c r="J30" s="1090"/>
      <c r="K30" s="158"/>
      <c r="M30" s="577"/>
      <c r="N30" s="632" t="s">
        <v>132</v>
      </c>
      <c r="O30" s="633"/>
      <c r="P30" s="1059" t="s">
        <v>132</v>
      </c>
      <c r="Q30" s="1060"/>
      <c r="R30" s="1061"/>
      <c r="S30" s="634" t="s">
        <v>132</v>
      </c>
      <c r="T30" s="635"/>
      <c r="U30" s="1062"/>
      <c r="V30" s="1063"/>
      <c r="W30" s="577"/>
      <c r="X30" s="577"/>
      <c r="Y30" s="632" t="s">
        <v>132</v>
      </c>
      <c r="Z30" s="633"/>
      <c r="AA30" s="1059" t="s">
        <v>132</v>
      </c>
      <c r="AB30" s="1060"/>
      <c r="AC30" s="1061"/>
      <c r="AD30" s="634" t="s">
        <v>132</v>
      </c>
      <c r="AE30" s="635"/>
      <c r="AF30" s="1062"/>
      <c r="AG30" s="1063"/>
      <c r="AH30" s="577"/>
      <c r="AI30" s="577"/>
      <c r="AJ30" s="632" t="s">
        <v>132</v>
      </c>
      <c r="AK30" s="633"/>
      <c r="AL30" s="1059" t="s">
        <v>132</v>
      </c>
      <c r="AM30" s="1060"/>
      <c r="AN30" s="1061"/>
      <c r="AO30" s="634" t="s">
        <v>132</v>
      </c>
      <c r="AP30" s="635"/>
      <c r="AQ30" s="1062"/>
      <c r="AR30" s="1063"/>
      <c r="AS30" s="577"/>
      <c r="AT30" s="577"/>
      <c r="AU30" s="632" t="s">
        <v>132</v>
      </c>
      <c r="AV30" s="633"/>
      <c r="AW30" s="1059" t="s">
        <v>132</v>
      </c>
      <c r="AX30" s="1060"/>
      <c r="AY30" s="1061"/>
      <c r="AZ30" s="634" t="s">
        <v>132</v>
      </c>
      <c r="BA30" s="635"/>
      <c r="BB30" s="1062"/>
      <c r="BC30" s="1063"/>
      <c r="BD30" s="577"/>
      <c r="BE30" s="577"/>
      <c r="BF30" s="632" t="s">
        <v>132</v>
      </c>
      <c r="BG30" s="633"/>
      <c r="BH30" s="1059" t="s">
        <v>132</v>
      </c>
      <c r="BI30" s="1060"/>
      <c r="BJ30" s="1061"/>
      <c r="BK30" s="634" t="s">
        <v>132</v>
      </c>
      <c r="BL30" s="635"/>
      <c r="BM30" s="1062"/>
      <c r="BN30" s="1063"/>
      <c r="BO30" s="577"/>
      <c r="BP30" s="577"/>
      <c r="BQ30" s="632" t="s">
        <v>132</v>
      </c>
      <c r="BR30" s="633"/>
      <c r="BS30" s="1059" t="s">
        <v>132</v>
      </c>
      <c r="BT30" s="1060"/>
      <c r="BU30" s="1061"/>
      <c r="BV30" s="634" t="s">
        <v>132</v>
      </c>
      <c r="BW30" s="635"/>
      <c r="BX30" s="1062"/>
      <c r="BY30" s="1063"/>
      <c r="BZ30" s="577"/>
      <c r="CA30" s="577"/>
      <c r="CB30" s="632" t="s">
        <v>132</v>
      </c>
      <c r="CC30" s="633"/>
      <c r="CD30" s="1059" t="s">
        <v>132</v>
      </c>
      <c r="CE30" s="1060"/>
      <c r="CF30" s="1061"/>
      <c r="CG30" s="634" t="s">
        <v>132</v>
      </c>
      <c r="CH30" s="635"/>
      <c r="CI30" s="1062"/>
      <c r="CJ30" s="1063"/>
      <c r="CK30" s="577"/>
      <c r="CL30" s="577"/>
      <c r="CM30" s="632" t="s">
        <v>132</v>
      </c>
      <c r="CN30" s="633"/>
      <c r="CO30" s="1059" t="s">
        <v>132</v>
      </c>
      <c r="CP30" s="1060"/>
      <c r="CQ30" s="1061"/>
      <c r="CR30" s="634" t="s">
        <v>132</v>
      </c>
      <c r="CS30" s="635"/>
      <c r="CT30" s="1062"/>
      <c r="CU30" s="1063"/>
      <c r="CV30" s="577"/>
      <c r="CW30" s="577"/>
      <c r="CX30" s="632" t="s">
        <v>132</v>
      </c>
      <c r="CY30" s="633"/>
      <c r="CZ30" s="1059" t="s">
        <v>132</v>
      </c>
      <c r="DA30" s="1060"/>
      <c r="DB30" s="1061"/>
      <c r="DC30" s="634" t="s">
        <v>132</v>
      </c>
      <c r="DD30" s="635"/>
      <c r="DE30" s="1062"/>
      <c r="DF30" s="1063"/>
      <c r="DG30" s="577"/>
      <c r="DH30" s="577"/>
      <c r="DI30" s="632" t="s">
        <v>132</v>
      </c>
      <c r="DJ30" s="633"/>
      <c r="DK30" s="1059" t="s">
        <v>132</v>
      </c>
      <c r="DL30" s="1060"/>
      <c r="DM30" s="1061"/>
      <c r="DN30" s="634" t="s">
        <v>132</v>
      </c>
      <c r="DO30" s="635"/>
      <c r="DP30" s="1062"/>
      <c r="DQ30" s="1063"/>
      <c r="DR30" s="577"/>
      <c r="DS30" s="577"/>
      <c r="DT30" s="632" t="s">
        <v>132</v>
      </c>
      <c r="DU30" s="633"/>
      <c r="DV30" s="1059" t="s">
        <v>132</v>
      </c>
      <c r="DW30" s="1060"/>
      <c r="DX30" s="1061"/>
      <c r="DY30" s="634" t="s">
        <v>132</v>
      </c>
      <c r="DZ30" s="635"/>
      <c r="EA30" s="1062"/>
      <c r="EB30" s="1063"/>
      <c r="EC30" s="577"/>
      <c r="ED30" s="577"/>
      <c r="EE30" s="632" t="s">
        <v>132</v>
      </c>
      <c r="EF30" s="633"/>
      <c r="EG30" s="1059" t="s">
        <v>132</v>
      </c>
      <c r="EH30" s="1060"/>
      <c r="EI30" s="1061"/>
      <c r="EJ30" s="634" t="s">
        <v>132</v>
      </c>
      <c r="EK30" s="635"/>
      <c r="EL30" s="1062"/>
      <c r="EM30" s="1063"/>
      <c r="EN30" s="577"/>
      <c r="EO30" s="577"/>
      <c r="EP30" s="632" t="s">
        <v>132</v>
      </c>
      <c r="EQ30" s="633"/>
      <c r="ER30" s="1059" t="s">
        <v>132</v>
      </c>
      <c r="ES30" s="1060"/>
      <c r="ET30" s="1061"/>
      <c r="EU30" s="634" t="s">
        <v>132</v>
      </c>
      <c r="EV30" s="635"/>
      <c r="EW30" s="1062"/>
      <c r="EX30" s="1063"/>
      <c r="EY30" s="577"/>
      <c r="EZ30" s="577"/>
      <c r="FA30" s="632" t="s">
        <v>132</v>
      </c>
      <c r="FB30" s="633"/>
      <c r="FC30" s="1059" t="s">
        <v>132</v>
      </c>
      <c r="FD30" s="1060"/>
      <c r="FE30" s="1061"/>
      <c r="FF30" s="634" t="s">
        <v>132</v>
      </c>
      <c r="FG30" s="635"/>
      <c r="FH30" s="1062"/>
      <c r="FI30" s="1063"/>
      <c r="FJ30" s="577"/>
      <c r="FK30" s="577"/>
      <c r="FL30" s="632" t="s">
        <v>132</v>
      </c>
      <c r="FM30" s="633"/>
      <c r="FN30" s="1059" t="s">
        <v>132</v>
      </c>
      <c r="FO30" s="1060"/>
      <c r="FP30" s="1061"/>
      <c r="FQ30" s="634" t="s">
        <v>132</v>
      </c>
      <c r="FR30" s="635"/>
      <c r="FS30" s="1062"/>
      <c r="FT30" s="1063"/>
      <c r="FU30" s="577"/>
      <c r="FV30" s="577"/>
      <c r="FW30" s="632" t="s">
        <v>132</v>
      </c>
      <c r="FX30" s="633"/>
      <c r="FY30" s="1059" t="s">
        <v>132</v>
      </c>
      <c r="FZ30" s="1060"/>
      <c r="GA30" s="1061"/>
      <c r="GB30" s="634" t="s">
        <v>132</v>
      </c>
      <c r="GC30" s="635"/>
      <c r="GD30" s="1062"/>
      <c r="GE30" s="1063"/>
      <c r="GF30" s="577"/>
      <c r="GG30" s="577"/>
      <c r="GH30" s="632" t="s">
        <v>132</v>
      </c>
      <c r="GI30" s="633"/>
      <c r="GJ30" s="1059" t="s">
        <v>132</v>
      </c>
      <c r="GK30" s="1060"/>
      <c r="GL30" s="1061"/>
      <c r="GM30" s="634" t="s">
        <v>132</v>
      </c>
      <c r="GN30" s="635"/>
      <c r="GO30" s="1062"/>
      <c r="GP30" s="1063"/>
      <c r="GQ30" s="577"/>
    </row>
    <row r="31" spans="1:199" x14ac:dyDescent="0.25">
      <c r="A31" s="158"/>
      <c r="B31" s="203" t="s">
        <v>133</v>
      </c>
      <c r="C31" s="204"/>
      <c r="D31" s="1091" t="s">
        <v>133</v>
      </c>
      <c r="E31" s="1092"/>
      <c r="F31" s="1093"/>
      <c r="G31" s="205" t="s">
        <v>133</v>
      </c>
      <c r="H31" s="206"/>
      <c r="I31" s="1094"/>
      <c r="J31" s="1095"/>
      <c r="K31" s="158"/>
      <c r="M31" s="577"/>
      <c r="N31" s="636" t="s">
        <v>133</v>
      </c>
      <c r="O31" s="637"/>
      <c r="P31" s="1064" t="s">
        <v>133</v>
      </c>
      <c r="Q31" s="1065"/>
      <c r="R31" s="1066"/>
      <c r="S31" s="638" t="s">
        <v>133</v>
      </c>
      <c r="T31" s="639"/>
      <c r="U31" s="1067"/>
      <c r="V31" s="1068"/>
      <c r="W31" s="577"/>
      <c r="X31" s="577"/>
      <c r="Y31" s="636" t="s">
        <v>133</v>
      </c>
      <c r="Z31" s="637"/>
      <c r="AA31" s="1064" t="s">
        <v>133</v>
      </c>
      <c r="AB31" s="1065"/>
      <c r="AC31" s="1066"/>
      <c r="AD31" s="638" t="s">
        <v>133</v>
      </c>
      <c r="AE31" s="639"/>
      <c r="AF31" s="1067"/>
      <c r="AG31" s="1068"/>
      <c r="AH31" s="577"/>
      <c r="AI31" s="577"/>
      <c r="AJ31" s="636" t="s">
        <v>133</v>
      </c>
      <c r="AK31" s="637"/>
      <c r="AL31" s="1064" t="s">
        <v>133</v>
      </c>
      <c r="AM31" s="1065"/>
      <c r="AN31" s="1066"/>
      <c r="AO31" s="638" t="s">
        <v>133</v>
      </c>
      <c r="AP31" s="639"/>
      <c r="AQ31" s="1067"/>
      <c r="AR31" s="1068"/>
      <c r="AS31" s="577"/>
      <c r="AT31" s="577"/>
      <c r="AU31" s="636" t="s">
        <v>133</v>
      </c>
      <c r="AV31" s="637"/>
      <c r="AW31" s="1064" t="s">
        <v>133</v>
      </c>
      <c r="AX31" s="1065"/>
      <c r="AY31" s="1066"/>
      <c r="AZ31" s="638" t="s">
        <v>133</v>
      </c>
      <c r="BA31" s="639"/>
      <c r="BB31" s="1067"/>
      <c r="BC31" s="1068"/>
      <c r="BD31" s="577"/>
      <c r="BE31" s="577"/>
      <c r="BF31" s="636" t="s">
        <v>133</v>
      </c>
      <c r="BG31" s="637"/>
      <c r="BH31" s="1064" t="s">
        <v>133</v>
      </c>
      <c r="BI31" s="1065"/>
      <c r="BJ31" s="1066"/>
      <c r="BK31" s="638" t="s">
        <v>133</v>
      </c>
      <c r="BL31" s="639"/>
      <c r="BM31" s="1067"/>
      <c r="BN31" s="1068"/>
      <c r="BO31" s="577"/>
      <c r="BP31" s="577"/>
      <c r="BQ31" s="636" t="s">
        <v>133</v>
      </c>
      <c r="BR31" s="637"/>
      <c r="BS31" s="1064" t="s">
        <v>133</v>
      </c>
      <c r="BT31" s="1065"/>
      <c r="BU31" s="1066"/>
      <c r="BV31" s="638" t="s">
        <v>133</v>
      </c>
      <c r="BW31" s="639"/>
      <c r="BX31" s="1067"/>
      <c r="BY31" s="1068"/>
      <c r="BZ31" s="577"/>
      <c r="CA31" s="577"/>
      <c r="CB31" s="636" t="s">
        <v>133</v>
      </c>
      <c r="CC31" s="637"/>
      <c r="CD31" s="1064" t="s">
        <v>133</v>
      </c>
      <c r="CE31" s="1065"/>
      <c r="CF31" s="1066"/>
      <c r="CG31" s="638" t="s">
        <v>133</v>
      </c>
      <c r="CH31" s="639"/>
      <c r="CI31" s="1067"/>
      <c r="CJ31" s="1068"/>
      <c r="CK31" s="577"/>
      <c r="CL31" s="577"/>
      <c r="CM31" s="636" t="s">
        <v>133</v>
      </c>
      <c r="CN31" s="637"/>
      <c r="CO31" s="1064" t="s">
        <v>133</v>
      </c>
      <c r="CP31" s="1065"/>
      <c r="CQ31" s="1066"/>
      <c r="CR31" s="638" t="s">
        <v>133</v>
      </c>
      <c r="CS31" s="639"/>
      <c r="CT31" s="1067"/>
      <c r="CU31" s="1068"/>
      <c r="CV31" s="577"/>
      <c r="CW31" s="577"/>
      <c r="CX31" s="636" t="s">
        <v>133</v>
      </c>
      <c r="CY31" s="637"/>
      <c r="CZ31" s="1064" t="s">
        <v>133</v>
      </c>
      <c r="DA31" s="1065"/>
      <c r="DB31" s="1066"/>
      <c r="DC31" s="638" t="s">
        <v>133</v>
      </c>
      <c r="DD31" s="639"/>
      <c r="DE31" s="1067"/>
      <c r="DF31" s="1068"/>
      <c r="DG31" s="577"/>
      <c r="DH31" s="577"/>
      <c r="DI31" s="636" t="s">
        <v>133</v>
      </c>
      <c r="DJ31" s="637"/>
      <c r="DK31" s="1064" t="s">
        <v>133</v>
      </c>
      <c r="DL31" s="1065"/>
      <c r="DM31" s="1066"/>
      <c r="DN31" s="638" t="s">
        <v>133</v>
      </c>
      <c r="DO31" s="639"/>
      <c r="DP31" s="1067"/>
      <c r="DQ31" s="1068"/>
      <c r="DR31" s="577"/>
      <c r="DS31" s="577"/>
      <c r="DT31" s="636" t="s">
        <v>133</v>
      </c>
      <c r="DU31" s="637"/>
      <c r="DV31" s="1064" t="s">
        <v>133</v>
      </c>
      <c r="DW31" s="1065"/>
      <c r="DX31" s="1066"/>
      <c r="DY31" s="638" t="s">
        <v>133</v>
      </c>
      <c r="DZ31" s="639"/>
      <c r="EA31" s="1067"/>
      <c r="EB31" s="1068"/>
      <c r="EC31" s="577"/>
      <c r="ED31" s="577"/>
      <c r="EE31" s="636" t="s">
        <v>133</v>
      </c>
      <c r="EF31" s="637"/>
      <c r="EG31" s="1064" t="s">
        <v>133</v>
      </c>
      <c r="EH31" s="1065"/>
      <c r="EI31" s="1066"/>
      <c r="EJ31" s="638" t="s">
        <v>133</v>
      </c>
      <c r="EK31" s="639"/>
      <c r="EL31" s="1067"/>
      <c r="EM31" s="1068"/>
      <c r="EN31" s="577"/>
      <c r="EO31" s="577"/>
      <c r="EP31" s="636" t="s">
        <v>133</v>
      </c>
      <c r="EQ31" s="637"/>
      <c r="ER31" s="1064" t="s">
        <v>133</v>
      </c>
      <c r="ES31" s="1065"/>
      <c r="ET31" s="1066"/>
      <c r="EU31" s="638" t="s">
        <v>133</v>
      </c>
      <c r="EV31" s="639"/>
      <c r="EW31" s="1067"/>
      <c r="EX31" s="1068"/>
      <c r="EY31" s="577"/>
      <c r="EZ31" s="577"/>
      <c r="FA31" s="636" t="s">
        <v>133</v>
      </c>
      <c r="FB31" s="637"/>
      <c r="FC31" s="1064" t="s">
        <v>133</v>
      </c>
      <c r="FD31" s="1065"/>
      <c r="FE31" s="1066"/>
      <c r="FF31" s="638" t="s">
        <v>133</v>
      </c>
      <c r="FG31" s="639"/>
      <c r="FH31" s="1067"/>
      <c r="FI31" s="1068"/>
      <c r="FJ31" s="577"/>
      <c r="FK31" s="577"/>
      <c r="FL31" s="636" t="s">
        <v>133</v>
      </c>
      <c r="FM31" s="637"/>
      <c r="FN31" s="1064" t="s">
        <v>133</v>
      </c>
      <c r="FO31" s="1065"/>
      <c r="FP31" s="1066"/>
      <c r="FQ31" s="638" t="s">
        <v>133</v>
      </c>
      <c r="FR31" s="639"/>
      <c r="FS31" s="1067"/>
      <c r="FT31" s="1068"/>
      <c r="FU31" s="577"/>
      <c r="FV31" s="577"/>
      <c r="FW31" s="636" t="s">
        <v>133</v>
      </c>
      <c r="FX31" s="637"/>
      <c r="FY31" s="1064" t="s">
        <v>133</v>
      </c>
      <c r="FZ31" s="1065"/>
      <c r="GA31" s="1066"/>
      <c r="GB31" s="638" t="s">
        <v>133</v>
      </c>
      <c r="GC31" s="639"/>
      <c r="GD31" s="1067"/>
      <c r="GE31" s="1068"/>
      <c r="GF31" s="577"/>
      <c r="GG31" s="577"/>
      <c r="GH31" s="636" t="s">
        <v>133</v>
      </c>
      <c r="GI31" s="637"/>
      <c r="GJ31" s="1064" t="s">
        <v>133</v>
      </c>
      <c r="GK31" s="1065"/>
      <c r="GL31" s="1066"/>
      <c r="GM31" s="638" t="s">
        <v>133</v>
      </c>
      <c r="GN31" s="639"/>
      <c r="GO31" s="1067"/>
      <c r="GP31" s="1068"/>
      <c r="GQ31" s="577"/>
    </row>
    <row r="32" spans="1:199" x14ac:dyDescent="0.25">
      <c r="A32" s="158"/>
      <c r="B32" s="158"/>
      <c r="C32" s="159"/>
      <c r="D32" s="158"/>
      <c r="E32" s="158"/>
      <c r="F32" s="158"/>
      <c r="G32" s="158"/>
      <c r="H32" s="158"/>
      <c r="I32" s="158"/>
      <c r="J32" s="158"/>
      <c r="K32" s="158"/>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c r="BK32" s="577"/>
      <c r="BL32" s="577"/>
      <c r="BM32" s="577"/>
      <c r="BN32" s="577"/>
      <c r="BO32" s="577"/>
      <c r="BP32" s="577"/>
      <c r="BQ32" s="577"/>
      <c r="BR32" s="577"/>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577"/>
      <c r="CV32" s="577"/>
      <c r="CW32" s="577"/>
      <c r="CX32" s="577"/>
      <c r="CY32" s="577"/>
      <c r="CZ32" s="577"/>
      <c r="DA32" s="577"/>
      <c r="DB32" s="577"/>
      <c r="DC32" s="577"/>
      <c r="DD32" s="577"/>
      <c r="DE32" s="577"/>
      <c r="DF32" s="577"/>
      <c r="DG32" s="577"/>
      <c r="DH32" s="577"/>
      <c r="DI32" s="577"/>
      <c r="DJ32" s="577"/>
      <c r="DK32" s="577"/>
      <c r="DL32" s="577"/>
      <c r="DM32" s="577"/>
      <c r="DN32" s="577"/>
      <c r="DO32" s="577"/>
      <c r="DP32" s="577"/>
      <c r="DQ32" s="577"/>
      <c r="DR32" s="577"/>
      <c r="DS32" s="577"/>
      <c r="DT32" s="577"/>
      <c r="DU32" s="577"/>
      <c r="DV32" s="577"/>
      <c r="DW32" s="577"/>
      <c r="DX32" s="577"/>
      <c r="DY32" s="577"/>
      <c r="DZ32" s="577"/>
      <c r="EA32" s="577"/>
      <c r="EB32" s="577"/>
      <c r="EC32" s="577"/>
      <c r="ED32" s="577"/>
      <c r="EE32" s="577"/>
      <c r="EF32" s="577"/>
      <c r="EG32" s="577"/>
      <c r="EH32" s="577"/>
      <c r="EI32" s="577"/>
      <c r="EJ32" s="577"/>
      <c r="EK32" s="577"/>
      <c r="EL32" s="577"/>
      <c r="EM32" s="577"/>
      <c r="EN32" s="577"/>
      <c r="EO32" s="577"/>
      <c r="EP32" s="577"/>
      <c r="EQ32" s="577"/>
      <c r="ER32" s="577"/>
      <c r="ES32" s="577"/>
      <c r="ET32" s="577"/>
      <c r="EU32" s="577"/>
      <c r="EV32" s="577"/>
      <c r="EW32" s="577"/>
      <c r="EX32" s="577"/>
      <c r="EY32" s="577"/>
      <c r="EZ32" s="577"/>
      <c r="FA32" s="577"/>
      <c r="FB32" s="577"/>
      <c r="FC32" s="577"/>
      <c r="FD32" s="577"/>
      <c r="FE32" s="577"/>
      <c r="FF32" s="577"/>
      <c r="FG32" s="577"/>
      <c r="FH32" s="577"/>
      <c r="FI32" s="577"/>
      <c r="FJ32" s="577"/>
      <c r="FK32" s="577"/>
      <c r="FL32" s="577"/>
      <c r="FM32" s="577"/>
      <c r="FN32" s="577"/>
      <c r="FO32" s="577"/>
      <c r="FP32" s="577"/>
      <c r="FQ32" s="577"/>
      <c r="FR32" s="577"/>
      <c r="FS32" s="577"/>
      <c r="FT32" s="577"/>
      <c r="FU32" s="577"/>
      <c r="FV32" s="577"/>
      <c r="FW32" s="577"/>
      <c r="FX32" s="577"/>
      <c r="FY32" s="577"/>
      <c r="FZ32" s="577"/>
      <c r="GA32" s="577"/>
      <c r="GB32" s="577"/>
      <c r="GC32" s="577"/>
      <c r="GD32" s="577"/>
      <c r="GE32" s="577"/>
      <c r="GF32" s="577"/>
      <c r="GG32" s="577"/>
      <c r="GH32" s="577"/>
      <c r="GI32" s="577"/>
      <c r="GJ32" s="577"/>
      <c r="GK32" s="577"/>
      <c r="GL32" s="577"/>
      <c r="GM32" s="577"/>
      <c r="GN32" s="577"/>
      <c r="GO32" s="577"/>
      <c r="GP32" s="577"/>
      <c r="GQ32" s="577"/>
    </row>
    <row r="34" spans="1:199" x14ac:dyDescent="0.25">
      <c r="A34" s="209"/>
      <c r="B34" s="210"/>
      <c r="C34" s="211"/>
      <c r="D34" s="210"/>
      <c r="E34" s="210"/>
      <c r="F34" s="210"/>
      <c r="G34" s="210"/>
      <c r="H34" s="210"/>
      <c r="I34" s="210"/>
      <c r="J34" s="210"/>
      <c r="K34" s="212"/>
      <c r="M34" s="640"/>
      <c r="N34" s="641"/>
      <c r="O34" s="641"/>
      <c r="P34" s="641"/>
      <c r="Q34" s="641"/>
      <c r="R34" s="641"/>
      <c r="S34" s="641"/>
      <c r="T34" s="641"/>
      <c r="U34" s="641"/>
      <c r="V34" s="641"/>
      <c r="W34" s="642"/>
      <c r="X34" s="640"/>
      <c r="Y34" s="641"/>
      <c r="Z34" s="641"/>
      <c r="AA34" s="641"/>
      <c r="AB34" s="641"/>
      <c r="AC34" s="641"/>
      <c r="AD34" s="641"/>
      <c r="AE34" s="641"/>
      <c r="AF34" s="641"/>
      <c r="AG34" s="641"/>
      <c r="AH34" s="642"/>
      <c r="AI34" s="640"/>
      <c r="AJ34" s="641"/>
      <c r="AK34" s="641"/>
      <c r="AL34" s="641"/>
      <c r="AM34" s="641"/>
      <c r="AN34" s="641"/>
      <c r="AO34" s="641"/>
      <c r="AP34" s="641"/>
      <c r="AQ34" s="641"/>
      <c r="AR34" s="641"/>
      <c r="AS34" s="642"/>
      <c r="AT34" s="640"/>
      <c r="AU34" s="641"/>
      <c r="AV34" s="641"/>
      <c r="AW34" s="641"/>
      <c r="AX34" s="641"/>
      <c r="AY34" s="641"/>
      <c r="AZ34" s="641"/>
      <c r="BA34" s="641"/>
      <c r="BB34" s="641"/>
      <c r="BC34" s="641"/>
      <c r="BD34" s="642"/>
      <c r="BE34" s="640"/>
      <c r="BF34" s="641"/>
      <c r="BG34" s="641"/>
      <c r="BH34" s="641"/>
      <c r="BI34" s="641"/>
      <c r="BJ34" s="641"/>
      <c r="BK34" s="641"/>
      <c r="BL34" s="641"/>
      <c r="BM34" s="641"/>
      <c r="BN34" s="641"/>
      <c r="BO34" s="642"/>
      <c r="BP34" s="640"/>
      <c r="BQ34" s="641"/>
      <c r="BR34" s="641"/>
      <c r="BS34" s="641"/>
      <c r="BT34" s="641"/>
      <c r="BU34" s="641"/>
      <c r="BV34" s="641"/>
      <c r="BW34" s="641"/>
      <c r="BX34" s="641"/>
      <c r="BY34" s="641"/>
      <c r="BZ34" s="642"/>
      <c r="CA34" s="640"/>
      <c r="CB34" s="641"/>
      <c r="CC34" s="641"/>
      <c r="CD34" s="641"/>
      <c r="CE34" s="641"/>
      <c r="CF34" s="641"/>
      <c r="CG34" s="641"/>
      <c r="CH34" s="641"/>
      <c r="CI34" s="641"/>
      <c r="CJ34" s="641"/>
      <c r="CK34" s="642"/>
      <c r="CL34" s="640"/>
      <c r="CM34" s="641"/>
      <c r="CN34" s="641"/>
      <c r="CO34" s="641"/>
      <c r="CP34" s="641"/>
      <c r="CQ34" s="641"/>
      <c r="CR34" s="641"/>
      <c r="CS34" s="641"/>
      <c r="CT34" s="641"/>
      <c r="CU34" s="641"/>
      <c r="CV34" s="642"/>
      <c r="CW34" s="640"/>
      <c r="CX34" s="641"/>
      <c r="CY34" s="641"/>
      <c r="CZ34" s="641"/>
      <c r="DA34" s="641"/>
      <c r="DB34" s="641"/>
      <c r="DC34" s="641"/>
      <c r="DD34" s="641"/>
      <c r="DE34" s="641"/>
      <c r="DF34" s="641"/>
      <c r="DG34" s="642"/>
      <c r="DH34" s="640"/>
      <c r="DI34" s="641"/>
      <c r="DJ34" s="641"/>
      <c r="DK34" s="641"/>
      <c r="DL34" s="641"/>
      <c r="DM34" s="641"/>
      <c r="DN34" s="641"/>
      <c r="DO34" s="641"/>
      <c r="DP34" s="641"/>
      <c r="DQ34" s="641"/>
      <c r="DR34" s="642"/>
      <c r="DS34" s="640"/>
      <c r="DT34" s="641"/>
      <c r="DU34" s="641"/>
      <c r="DV34" s="641"/>
      <c r="DW34" s="641"/>
      <c r="DX34" s="641"/>
      <c r="DY34" s="641"/>
      <c r="DZ34" s="641"/>
      <c r="EA34" s="641"/>
      <c r="EB34" s="641"/>
      <c r="EC34" s="642"/>
      <c r="ED34" s="640"/>
      <c r="EE34" s="641"/>
      <c r="EF34" s="641"/>
      <c r="EG34" s="641"/>
      <c r="EH34" s="641"/>
      <c r="EI34" s="641"/>
      <c r="EJ34" s="641"/>
      <c r="EK34" s="641"/>
      <c r="EL34" s="641"/>
      <c r="EM34" s="641"/>
      <c r="EN34" s="642"/>
      <c r="EO34" s="640"/>
      <c r="EP34" s="641"/>
      <c r="EQ34" s="641"/>
      <c r="ER34" s="641"/>
      <c r="ES34" s="641"/>
      <c r="ET34" s="641"/>
      <c r="EU34" s="641"/>
      <c r="EV34" s="641"/>
      <c r="EW34" s="641"/>
      <c r="EX34" s="641"/>
      <c r="EY34" s="642"/>
      <c r="EZ34" s="640"/>
      <c r="FA34" s="641"/>
      <c r="FB34" s="641"/>
      <c r="FC34" s="641"/>
      <c r="FD34" s="641"/>
      <c r="FE34" s="641"/>
      <c r="FF34" s="641"/>
      <c r="FG34" s="641"/>
      <c r="FH34" s="641"/>
      <c r="FI34" s="641"/>
      <c r="FJ34" s="642"/>
      <c r="FK34" s="640"/>
      <c r="FL34" s="641"/>
      <c r="FM34" s="641"/>
      <c r="FN34" s="641"/>
      <c r="FO34" s="641"/>
      <c r="FP34" s="641"/>
      <c r="FQ34" s="641"/>
      <c r="FR34" s="641"/>
      <c r="FS34" s="641"/>
      <c r="FT34" s="641"/>
      <c r="FU34" s="642"/>
      <c r="FV34" s="640"/>
      <c r="FW34" s="641"/>
      <c r="FX34" s="641"/>
      <c r="FY34" s="641"/>
      <c r="FZ34" s="641"/>
      <c r="GA34" s="641"/>
      <c r="GB34" s="641"/>
      <c r="GC34" s="641"/>
      <c r="GD34" s="641"/>
      <c r="GE34" s="641"/>
      <c r="GF34" s="642"/>
      <c r="GG34" s="640"/>
      <c r="GH34" s="641"/>
      <c r="GI34" s="641"/>
      <c r="GJ34" s="641"/>
      <c r="GK34" s="641"/>
      <c r="GL34" s="641"/>
      <c r="GM34" s="641"/>
      <c r="GN34" s="641"/>
      <c r="GO34" s="641"/>
      <c r="GP34" s="641"/>
      <c r="GQ34" s="642"/>
    </row>
    <row r="35" spans="1:199" x14ac:dyDescent="0.25">
      <c r="A35" s="213"/>
      <c r="B35" s="214"/>
      <c r="C35" s="1081" t="s">
        <v>134</v>
      </c>
      <c r="D35" s="1082"/>
      <c r="E35" s="1082"/>
      <c r="F35" s="1082"/>
      <c r="G35" s="1082"/>
      <c r="H35" s="1083"/>
      <c r="I35" s="214"/>
      <c r="J35" s="214"/>
      <c r="K35" s="215"/>
      <c r="M35" s="643"/>
      <c r="N35" s="644"/>
      <c r="O35" s="1055" t="s">
        <v>134</v>
      </c>
      <c r="P35" s="1056"/>
      <c r="Q35" s="1056"/>
      <c r="R35" s="1056"/>
      <c r="S35" s="1056"/>
      <c r="T35" s="1057"/>
      <c r="U35" s="644"/>
      <c r="V35" s="644"/>
      <c r="W35" s="645"/>
      <c r="X35" s="643"/>
      <c r="Y35" s="644"/>
      <c r="Z35" s="1055" t="s">
        <v>134</v>
      </c>
      <c r="AA35" s="1056"/>
      <c r="AB35" s="1056"/>
      <c r="AC35" s="1056"/>
      <c r="AD35" s="1056"/>
      <c r="AE35" s="1057"/>
      <c r="AF35" s="644"/>
      <c r="AG35" s="644"/>
      <c r="AH35" s="645"/>
      <c r="AI35" s="643"/>
      <c r="AJ35" s="644"/>
      <c r="AK35" s="1055" t="s">
        <v>134</v>
      </c>
      <c r="AL35" s="1056"/>
      <c r="AM35" s="1056"/>
      <c r="AN35" s="1056"/>
      <c r="AO35" s="1056"/>
      <c r="AP35" s="1057"/>
      <c r="AQ35" s="644"/>
      <c r="AR35" s="644"/>
      <c r="AS35" s="645"/>
      <c r="AT35" s="643"/>
      <c r="AU35" s="644"/>
      <c r="AV35" s="1055" t="s">
        <v>134</v>
      </c>
      <c r="AW35" s="1056"/>
      <c r="AX35" s="1056"/>
      <c r="AY35" s="1056"/>
      <c r="AZ35" s="1056"/>
      <c r="BA35" s="1057"/>
      <c r="BB35" s="644"/>
      <c r="BC35" s="644"/>
      <c r="BD35" s="645"/>
      <c r="BE35" s="643"/>
      <c r="BF35" s="644"/>
      <c r="BG35" s="1055" t="s">
        <v>134</v>
      </c>
      <c r="BH35" s="1056"/>
      <c r="BI35" s="1056"/>
      <c r="BJ35" s="1056"/>
      <c r="BK35" s="1056"/>
      <c r="BL35" s="1057"/>
      <c r="BM35" s="644"/>
      <c r="BN35" s="644"/>
      <c r="BO35" s="645"/>
      <c r="BP35" s="643"/>
      <c r="BQ35" s="644"/>
      <c r="BR35" s="1055" t="s">
        <v>134</v>
      </c>
      <c r="BS35" s="1056"/>
      <c r="BT35" s="1056"/>
      <c r="BU35" s="1056"/>
      <c r="BV35" s="1056"/>
      <c r="BW35" s="1057"/>
      <c r="BX35" s="644"/>
      <c r="BY35" s="644"/>
      <c r="BZ35" s="645"/>
      <c r="CA35" s="643"/>
      <c r="CB35" s="644"/>
      <c r="CC35" s="1055" t="s">
        <v>134</v>
      </c>
      <c r="CD35" s="1056"/>
      <c r="CE35" s="1056"/>
      <c r="CF35" s="1056"/>
      <c r="CG35" s="1056"/>
      <c r="CH35" s="1057"/>
      <c r="CI35" s="644"/>
      <c r="CJ35" s="644"/>
      <c r="CK35" s="645"/>
      <c r="CL35" s="643"/>
      <c r="CM35" s="644"/>
      <c r="CN35" s="1055" t="s">
        <v>134</v>
      </c>
      <c r="CO35" s="1056"/>
      <c r="CP35" s="1056"/>
      <c r="CQ35" s="1056"/>
      <c r="CR35" s="1056"/>
      <c r="CS35" s="1057"/>
      <c r="CT35" s="644"/>
      <c r="CU35" s="644"/>
      <c r="CV35" s="645"/>
      <c r="CW35" s="643"/>
      <c r="CX35" s="644"/>
      <c r="CY35" s="1055" t="s">
        <v>134</v>
      </c>
      <c r="CZ35" s="1056"/>
      <c r="DA35" s="1056"/>
      <c r="DB35" s="1056"/>
      <c r="DC35" s="1056"/>
      <c r="DD35" s="1057"/>
      <c r="DE35" s="644"/>
      <c r="DF35" s="644"/>
      <c r="DG35" s="645"/>
      <c r="DH35" s="643"/>
      <c r="DI35" s="644"/>
      <c r="DJ35" s="1055" t="s">
        <v>134</v>
      </c>
      <c r="DK35" s="1056"/>
      <c r="DL35" s="1056"/>
      <c r="DM35" s="1056"/>
      <c r="DN35" s="1056"/>
      <c r="DO35" s="1057"/>
      <c r="DP35" s="644"/>
      <c r="DQ35" s="644"/>
      <c r="DR35" s="645"/>
      <c r="DS35" s="643"/>
      <c r="DT35" s="644"/>
      <c r="DU35" s="1055" t="s">
        <v>134</v>
      </c>
      <c r="DV35" s="1056"/>
      <c r="DW35" s="1056"/>
      <c r="DX35" s="1056"/>
      <c r="DY35" s="1056"/>
      <c r="DZ35" s="1057"/>
      <c r="EA35" s="644"/>
      <c r="EB35" s="644"/>
      <c r="EC35" s="645"/>
      <c r="ED35" s="643"/>
      <c r="EE35" s="644"/>
      <c r="EF35" s="1055" t="s">
        <v>134</v>
      </c>
      <c r="EG35" s="1056"/>
      <c r="EH35" s="1056"/>
      <c r="EI35" s="1056"/>
      <c r="EJ35" s="1056"/>
      <c r="EK35" s="1057"/>
      <c r="EL35" s="644"/>
      <c r="EM35" s="644"/>
      <c r="EN35" s="645"/>
      <c r="EO35" s="643"/>
      <c r="EP35" s="644"/>
      <c r="EQ35" s="1055" t="s">
        <v>134</v>
      </c>
      <c r="ER35" s="1056"/>
      <c r="ES35" s="1056"/>
      <c r="ET35" s="1056"/>
      <c r="EU35" s="1056"/>
      <c r="EV35" s="1057"/>
      <c r="EW35" s="644"/>
      <c r="EX35" s="644"/>
      <c r="EY35" s="645"/>
      <c r="EZ35" s="643"/>
      <c r="FA35" s="644"/>
      <c r="FB35" s="1055" t="s">
        <v>134</v>
      </c>
      <c r="FC35" s="1056"/>
      <c r="FD35" s="1056"/>
      <c r="FE35" s="1056"/>
      <c r="FF35" s="1056"/>
      <c r="FG35" s="1057"/>
      <c r="FH35" s="644"/>
      <c r="FI35" s="644"/>
      <c r="FJ35" s="645"/>
      <c r="FK35" s="643"/>
      <c r="FL35" s="644"/>
      <c r="FM35" s="1055" t="s">
        <v>134</v>
      </c>
      <c r="FN35" s="1056"/>
      <c r="FO35" s="1056"/>
      <c r="FP35" s="1056"/>
      <c r="FQ35" s="1056"/>
      <c r="FR35" s="1057"/>
      <c r="FS35" s="644"/>
      <c r="FT35" s="644"/>
      <c r="FU35" s="645"/>
      <c r="FV35" s="643"/>
      <c r="FW35" s="644"/>
      <c r="FX35" s="1055" t="s">
        <v>134</v>
      </c>
      <c r="FY35" s="1056"/>
      <c r="FZ35" s="1056"/>
      <c r="GA35" s="1056"/>
      <c r="GB35" s="1056"/>
      <c r="GC35" s="1057"/>
      <c r="GD35" s="644"/>
      <c r="GE35" s="644"/>
      <c r="GF35" s="645"/>
      <c r="GG35" s="643"/>
      <c r="GH35" s="644"/>
      <c r="GI35" s="1055" t="s">
        <v>134</v>
      </c>
      <c r="GJ35" s="1056"/>
      <c r="GK35" s="1056"/>
      <c r="GL35" s="1056"/>
      <c r="GM35" s="1056"/>
      <c r="GN35" s="1057"/>
      <c r="GO35" s="644"/>
      <c r="GP35" s="644"/>
      <c r="GQ35" s="645"/>
    </row>
    <row r="36" spans="1:199" x14ac:dyDescent="0.25">
      <c r="A36" s="216"/>
      <c r="B36" s="214"/>
      <c r="C36" s="217"/>
      <c r="D36" s="218"/>
      <c r="E36" s="218"/>
      <c r="F36" s="218"/>
      <c r="G36" s="218"/>
      <c r="H36" s="218"/>
      <c r="I36" s="218"/>
      <c r="J36" s="218"/>
      <c r="K36" s="219"/>
      <c r="M36" s="646"/>
      <c r="N36" s="644"/>
      <c r="O36" s="647"/>
      <c r="P36" s="647"/>
      <c r="Q36" s="647"/>
      <c r="R36" s="647"/>
      <c r="S36" s="647"/>
      <c r="T36" s="647"/>
      <c r="U36" s="647"/>
      <c r="V36" s="647"/>
      <c r="W36" s="648"/>
      <c r="X36" s="646"/>
      <c r="Y36" s="644"/>
      <c r="Z36" s="647"/>
      <c r="AA36" s="647"/>
      <c r="AB36" s="647"/>
      <c r="AC36" s="647"/>
      <c r="AD36" s="647"/>
      <c r="AE36" s="647"/>
      <c r="AF36" s="647"/>
      <c r="AG36" s="647"/>
      <c r="AH36" s="648"/>
      <c r="AI36" s="646"/>
      <c r="AJ36" s="644"/>
      <c r="AK36" s="647"/>
      <c r="AL36" s="647"/>
      <c r="AM36" s="647"/>
      <c r="AN36" s="647"/>
      <c r="AO36" s="647"/>
      <c r="AP36" s="647"/>
      <c r="AQ36" s="647"/>
      <c r="AR36" s="647"/>
      <c r="AS36" s="648"/>
      <c r="AT36" s="646"/>
      <c r="AU36" s="644"/>
      <c r="AV36" s="647"/>
      <c r="AW36" s="647"/>
      <c r="AX36" s="647"/>
      <c r="AY36" s="647"/>
      <c r="AZ36" s="647"/>
      <c r="BA36" s="647"/>
      <c r="BB36" s="647"/>
      <c r="BC36" s="647"/>
      <c r="BD36" s="648"/>
      <c r="BE36" s="646"/>
      <c r="BF36" s="644"/>
      <c r="BG36" s="647"/>
      <c r="BH36" s="647"/>
      <c r="BI36" s="647"/>
      <c r="BJ36" s="647"/>
      <c r="BK36" s="647"/>
      <c r="BL36" s="647"/>
      <c r="BM36" s="647"/>
      <c r="BN36" s="647"/>
      <c r="BO36" s="648"/>
      <c r="BP36" s="646"/>
      <c r="BQ36" s="644"/>
      <c r="BR36" s="647"/>
      <c r="BS36" s="647"/>
      <c r="BT36" s="647"/>
      <c r="BU36" s="647"/>
      <c r="BV36" s="647"/>
      <c r="BW36" s="647"/>
      <c r="BX36" s="647"/>
      <c r="BY36" s="647"/>
      <c r="BZ36" s="648"/>
      <c r="CA36" s="646"/>
      <c r="CB36" s="644"/>
      <c r="CC36" s="647"/>
      <c r="CD36" s="647"/>
      <c r="CE36" s="647"/>
      <c r="CF36" s="647"/>
      <c r="CG36" s="647"/>
      <c r="CH36" s="647"/>
      <c r="CI36" s="647"/>
      <c r="CJ36" s="647"/>
      <c r="CK36" s="648"/>
      <c r="CL36" s="646"/>
      <c r="CM36" s="644"/>
      <c r="CN36" s="647"/>
      <c r="CO36" s="647"/>
      <c r="CP36" s="647"/>
      <c r="CQ36" s="647"/>
      <c r="CR36" s="647"/>
      <c r="CS36" s="647"/>
      <c r="CT36" s="647"/>
      <c r="CU36" s="647"/>
      <c r="CV36" s="648"/>
      <c r="CW36" s="646"/>
      <c r="CX36" s="644"/>
      <c r="CY36" s="647"/>
      <c r="CZ36" s="647"/>
      <c r="DA36" s="647"/>
      <c r="DB36" s="647"/>
      <c r="DC36" s="647"/>
      <c r="DD36" s="647"/>
      <c r="DE36" s="647"/>
      <c r="DF36" s="647"/>
      <c r="DG36" s="648"/>
      <c r="DH36" s="646"/>
      <c r="DI36" s="644"/>
      <c r="DJ36" s="647"/>
      <c r="DK36" s="647"/>
      <c r="DL36" s="647"/>
      <c r="DM36" s="647"/>
      <c r="DN36" s="647"/>
      <c r="DO36" s="647"/>
      <c r="DP36" s="647"/>
      <c r="DQ36" s="647"/>
      <c r="DR36" s="648"/>
      <c r="DS36" s="646"/>
      <c r="DT36" s="644"/>
      <c r="DU36" s="647"/>
      <c r="DV36" s="647"/>
      <c r="DW36" s="647"/>
      <c r="DX36" s="647"/>
      <c r="DY36" s="647"/>
      <c r="DZ36" s="647"/>
      <c r="EA36" s="647"/>
      <c r="EB36" s="647"/>
      <c r="EC36" s="648"/>
      <c r="ED36" s="646"/>
      <c r="EE36" s="644"/>
      <c r="EF36" s="647"/>
      <c r="EG36" s="647"/>
      <c r="EH36" s="647"/>
      <c r="EI36" s="647"/>
      <c r="EJ36" s="647"/>
      <c r="EK36" s="647"/>
      <c r="EL36" s="647"/>
      <c r="EM36" s="647"/>
      <c r="EN36" s="648"/>
      <c r="EO36" s="646"/>
      <c r="EP36" s="644"/>
      <c r="EQ36" s="647"/>
      <c r="ER36" s="647"/>
      <c r="ES36" s="647"/>
      <c r="ET36" s="647"/>
      <c r="EU36" s="647"/>
      <c r="EV36" s="647"/>
      <c r="EW36" s="647"/>
      <c r="EX36" s="647"/>
      <c r="EY36" s="648"/>
      <c r="EZ36" s="646"/>
      <c r="FA36" s="644"/>
      <c r="FB36" s="647"/>
      <c r="FC36" s="647"/>
      <c r="FD36" s="647"/>
      <c r="FE36" s="647"/>
      <c r="FF36" s="647"/>
      <c r="FG36" s="647"/>
      <c r="FH36" s="647"/>
      <c r="FI36" s="647"/>
      <c r="FJ36" s="648"/>
      <c r="FK36" s="646"/>
      <c r="FL36" s="644"/>
      <c r="FM36" s="647"/>
      <c r="FN36" s="647"/>
      <c r="FO36" s="647"/>
      <c r="FP36" s="647"/>
      <c r="FQ36" s="647"/>
      <c r="FR36" s="647"/>
      <c r="FS36" s="647"/>
      <c r="FT36" s="647"/>
      <c r="FU36" s="648"/>
      <c r="FV36" s="646"/>
      <c r="FW36" s="644"/>
      <c r="FX36" s="647"/>
      <c r="FY36" s="647"/>
      <c r="FZ36" s="647"/>
      <c r="GA36" s="647"/>
      <c r="GB36" s="647"/>
      <c r="GC36" s="647"/>
      <c r="GD36" s="647"/>
      <c r="GE36" s="647"/>
      <c r="GF36" s="648"/>
      <c r="GG36" s="646"/>
      <c r="GH36" s="644"/>
      <c r="GI36" s="647"/>
      <c r="GJ36" s="647"/>
      <c r="GK36" s="647"/>
      <c r="GL36" s="647"/>
      <c r="GM36" s="647"/>
      <c r="GN36" s="647"/>
      <c r="GO36" s="647"/>
      <c r="GP36" s="647"/>
      <c r="GQ36" s="648"/>
    </row>
    <row r="37" spans="1:199" ht="15.75" x14ac:dyDescent="0.25">
      <c r="A37" s="216"/>
      <c r="B37" s="214"/>
      <c r="C37" s="217"/>
      <c r="D37" s="1084" t="s">
        <v>104</v>
      </c>
      <c r="E37" s="1084"/>
      <c r="F37" s="1084"/>
      <c r="G37" s="218"/>
      <c r="H37" s="218"/>
      <c r="I37" s="218"/>
      <c r="J37" s="218"/>
      <c r="K37" s="219"/>
      <c r="M37" s="646"/>
      <c r="N37" s="586" t="s">
        <v>49</v>
      </c>
      <c r="O37" s="649"/>
      <c r="P37" s="650"/>
      <c r="Q37" s="647"/>
      <c r="R37" s="647"/>
      <c r="S37" s="647"/>
      <c r="T37" s="647"/>
      <c r="U37" s="647"/>
      <c r="V37" s="647"/>
      <c r="W37" s="648"/>
      <c r="X37" s="646"/>
      <c r="Y37" s="586" t="s">
        <v>49</v>
      </c>
      <c r="Z37" s="649"/>
      <c r="AA37" s="650"/>
      <c r="AB37" s="647"/>
      <c r="AC37" s="647"/>
      <c r="AD37" s="647"/>
      <c r="AE37" s="647"/>
      <c r="AF37" s="647"/>
      <c r="AG37" s="647"/>
      <c r="AH37" s="648"/>
      <c r="AI37" s="646"/>
      <c r="AJ37" s="586" t="s">
        <v>49</v>
      </c>
      <c r="AK37" s="649"/>
      <c r="AL37" s="650"/>
      <c r="AM37" s="647"/>
      <c r="AN37" s="647"/>
      <c r="AO37" s="647"/>
      <c r="AP37" s="647"/>
      <c r="AQ37" s="647"/>
      <c r="AR37" s="647"/>
      <c r="AS37" s="648"/>
      <c r="AT37" s="646"/>
      <c r="AU37" s="586" t="s">
        <v>49</v>
      </c>
      <c r="AV37" s="649"/>
      <c r="AW37" s="650"/>
      <c r="AX37" s="647"/>
      <c r="AY37" s="647"/>
      <c r="AZ37" s="647"/>
      <c r="BA37" s="647"/>
      <c r="BB37" s="647"/>
      <c r="BC37" s="647"/>
      <c r="BD37" s="648"/>
      <c r="BE37" s="646"/>
      <c r="BF37" s="586" t="s">
        <v>49</v>
      </c>
      <c r="BG37" s="649"/>
      <c r="BH37" s="650"/>
      <c r="BI37" s="647"/>
      <c r="BJ37" s="647"/>
      <c r="BK37" s="647"/>
      <c r="BL37" s="647"/>
      <c r="BM37" s="647"/>
      <c r="BN37" s="647"/>
      <c r="BO37" s="648"/>
      <c r="BP37" s="646"/>
      <c r="BQ37" s="586" t="s">
        <v>49</v>
      </c>
      <c r="BR37" s="649"/>
      <c r="BS37" s="650"/>
      <c r="BT37" s="647"/>
      <c r="BU37" s="647"/>
      <c r="BV37" s="647"/>
      <c r="BW37" s="647"/>
      <c r="BX37" s="647"/>
      <c r="BY37" s="647"/>
      <c r="BZ37" s="648"/>
      <c r="CA37" s="646"/>
      <c r="CB37" s="586" t="s">
        <v>49</v>
      </c>
      <c r="CC37" s="649"/>
      <c r="CD37" s="650"/>
      <c r="CE37" s="647"/>
      <c r="CF37" s="647"/>
      <c r="CG37" s="647"/>
      <c r="CH37" s="647"/>
      <c r="CI37" s="647"/>
      <c r="CJ37" s="647"/>
      <c r="CK37" s="648"/>
      <c r="CL37" s="646"/>
      <c r="CM37" s="586" t="s">
        <v>49</v>
      </c>
      <c r="CN37" s="649"/>
      <c r="CO37" s="650"/>
      <c r="CP37" s="647"/>
      <c r="CQ37" s="647"/>
      <c r="CR37" s="647"/>
      <c r="CS37" s="647"/>
      <c r="CT37" s="647"/>
      <c r="CU37" s="647"/>
      <c r="CV37" s="648"/>
      <c r="CW37" s="646"/>
      <c r="CX37" s="586" t="s">
        <v>49</v>
      </c>
      <c r="CY37" s="649"/>
      <c r="CZ37" s="650"/>
      <c r="DA37" s="647"/>
      <c r="DB37" s="647"/>
      <c r="DC37" s="647"/>
      <c r="DD37" s="647"/>
      <c r="DE37" s="647"/>
      <c r="DF37" s="647"/>
      <c r="DG37" s="648"/>
      <c r="DH37" s="646"/>
      <c r="DI37" s="586" t="s">
        <v>49</v>
      </c>
      <c r="DJ37" s="649"/>
      <c r="DK37" s="650"/>
      <c r="DL37" s="647"/>
      <c r="DM37" s="647"/>
      <c r="DN37" s="647"/>
      <c r="DO37" s="647"/>
      <c r="DP37" s="647"/>
      <c r="DQ37" s="647"/>
      <c r="DR37" s="648"/>
      <c r="DS37" s="646"/>
      <c r="DT37" s="586" t="s">
        <v>49</v>
      </c>
      <c r="DU37" s="649"/>
      <c r="DV37" s="650"/>
      <c r="DW37" s="647"/>
      <c r="DX37" s="647"/>
      <c r="DY37" s="647"/>
      <c r="DZ37" s="647"/>
      <c r="EA37" s="647"/>
      <c r="EB37" s="647"/>
      <c r="EC37" s="648"/>
      <c r="ED37" s="646"/>
      <c r="EE37" s="586" t="s">
        <v>49</v>
      </c>
      <c r="EF37" s="649"/>
      <c r="EG37" s="650"/>
      <c r="EH37" s="647"/>
      <c r="EI37" s="647"/>
      <c r="EJ37" s="647"/>
      <c r="EK37" s="647"/>
      <c r="EL37" s="647"/>
      <c r="EM37" s="647"/>
      <c r="EN37" s="648"/>
      <c r="EO37" s="646"/>
      <c r="EP37" s="586" t="s">
        <v>49</v>
      </c>
      <c r="EQ37" s="649"/>
      <c r="ER37" s="650"/>
      <c r="ES37" s="647"/>
      <c r="ET37" s="647"/>
      <c r="EU37" s="647"/>
      <c r="EV37" s="647"/>
      <c r="EW37" s="647"/>
      <c r="EX37" s="647"/>
      <c r="EY37" s="648"/>
      <c r="EZ37" s="646"/>
      <c r="FA37" s="586" t="s">
        <v>49</v>
      </c>
      <c r="FB37" s="649"/>
      <c r="FC37" s="650"/>
      <c r="FD37" s="647"/>
      <c r="FE37" s="647"/>
      <c r="FF37" s="647"/>
      <c r="FG37" s="647"/>
      <c r="FH37" s="647"/>
      <c r="FI37" s="647"/>
      <c r="FJ37" s="648"/>
      <c r="FK37" s="646"/>
      <c r="FL37" s="586" t="s">
        <v>49</v>
      </c>
      <c r="FM37" s="649"/>
      <c r="FN37" s="650"/>
      <c r="FO37" s="647"/>
      <c r="FP37" s="647"/>
      <c r="FQ37" s="647"/>
      <c r="FR37" s="647"/>
      <c r="FS37" s="647"/>
      <c r="FT37" s="647"/>
      <c r="FU37" s="648"/>
      <c r="FV37" s="646"/>
      <c r="FW37" s="586" t="s">
        <v>49</v>
      </c>
      <c r="FX37" s="649"/>
      <c r="FY37" s="650"/>
      <c r="FZ37" s="647"/>
      <c r="GA37" s="647"/>
      <c r="GB37" s="647"/>
      <c r="GC37" s="647"/>
      <c r="GD37" s="647"/>
      <c r="GE37" s="647"/>
      <c r="GF37" s="648"/>
      <c r="GG37" s="646"/>
      <c r="GH37" s="586" t="s">
        <v>49</v>
      </c>
      <c r="GI37" s="649"/>
      <c r="GJ37" s="650"/>
      <c r="GK37" s="647"/>
      <c r="GL37" s="647"/>
      <c r="GM37" s="647"/>
      <c r="GN37" s="647"/>
      <c r="GO37" s="647"/>
      <c r="GP37" s="647"/>
      <c r="GQ37" s="648"/>
    </row>
    <row r="38" spans="1:199" ht="15.75" x14ac:dyDescent="0.25">
      <c r="A38" s="216"/>
      <c r="B38" s="214"/>
      <c r="C38" s="217"/>
      <c r="D38" s="1084"/>
      <c r="E38" s="1084"/>
      <c r="F38" s="1084"/>
      <c r="G38" s="218"/>
      <c r="H38" s="218"/>
      <c r="I38" s="218"/>
      <c r="J38" s="218"/>
      <c r="K38" s="219"/>
      <c r="M38" s="646"/>
      <c r="N38" s="647"/>
      <c r="O38" s="647"/>
      <c r="P38" s="650"/>
      <c r="Q38" s="647"/>
      <c r="R38" s="647"/>
      <c r="S38" s="647"/>
      <c r="T38" s="647"/>
      <c r="U38" s="647"/>
      <c r="V38" s="647"/>
      <c r="W38" s="648"/>
      <c r="X38" s="646"/>
      <c r="Y38" s="647"/>
      <c r="Z38" s="647"/>
      <c r="AA38" s="650"/>
      <c r="AB38" s="647"/>
      <c r="AC38" s="647"/>
      <c r="AD38" s="647"/>
      <c r="AE38" s="647"/>
      <c r="AF38" s="647"/>
      <c r="AG38" s="647"/>
      <c r="AH38" s="648"/>
      <c r="AI38" s="646"/>
      <c r="AJ38" s="647"/>
      <c r="AK38" s="647"/>
      <c r="AL38" s="650"/>
      <c r="AM38" s="647"/>
      <c r="AN38" s="647"/>
      <c r="AO38" s="647"/>
      <c r="AP38" s="647"/>
      <c r="AQ38" s="647"/>
      <c r="AR38" s="647"/>
      <c r="AS38" s="648"/>
      <c r="AT38" s="646"/>
      <c r="AU38" s="647"/>
      <c r="AV38" s="647"/>
      <c r="AW38" s="650"/>
      <c r="AX38" s="647"/>
      <c r="AY38" s="647"/>
      <c r="AZ38" s="647"/>
      <c r="BA38" s="647"/>
      <c r="BB38" s="647"/>
      <c r="BC38" s="647"/>
      <c r="BD38" s="648"/>
      <c r="BE38" s="646"/>
      <c r="BF38" s="647"/>
      <c r="BG38" s="647"/>
      <c r="BH38" s="650"/>
      <c r="BI38" s="647"/>
      <c r="BJ38" s="647"/>
      <c r="BK38" s="647"/>
      <c r="BL38" s="647"/>
      <c r="BM38" s="647"/>
      <c r="BN38" s="647"/>
      <c r="BO38" s="648"/>
      <c r="BP38" s="646"/>
      <c r="BQ38" s="647"/>
      <c r="BR38" s="647"/>
      <c r="BS38" s="650"/>
      <c r="BT38" s="647"/>
      <c r="BU38" s="647"/>
      <c r="BV38" s="647"/>
      <c r="BW38" s="647"/>
      <c r="BX38" s="647"/>
      <c r="BY38" s="647"/>
      <c r="BZ38" s="648"/>
      <c r="CA38" s="646"/>
      <c r="CB38" s="647"/>
      <c r="CC38" s="647"/>
      <c r="CD38" s="650"/>
      <c r="CE38" s="647"/>
      <c r="CF38" s="647"/>
      <c r="CG38" s="647"/>
      <c r="CH38" s="647"/>
      <c r="CI38" s="647"/>
      <c r="CJ38" s="647"/>
      <c r="CK38" s="648"/>
      <c r="CL38" s="646"/>
      <c r="CM38" s="647"/>
      <c r="CN38" s="647"/>
      <c r="CO38" s="650"/>
      <c r="CP38" s="647"/>
      <c r="CQ38" s="647"/>
      <c r="CR38" s="647"/>
      <c r="CS38" s="647"/>
      <c r="CT38" s="647"/>
      <c r="CU38" s="647"/>
      <c r="CV38" s="648"/>
      <c r="CW38" s="646"/>
      <c r="CX38" s="647"/>
      <c r="CY38" s="647"/>
      <c r="CZ38" s="650"/>
      <c r="DA38" s="647"/>
      <c r="DB38" s="647"/>
      <c r="DC38" s="647"/>
      <c r="DD38" s="647"/>
      <c r="DE38" s="647"/>
      <c r="DF38" s="647"/>
      <c r="DG38" s="648"/>
      <c r="DH38" s="646"/>
      <c r="DI38" s="647"/>
      <c r="DJ38" s="647"/>
      <c r="DK38" s="650"/>
      <c r="DL38" s="647"/>
      <c r="DM38" s="647"/>
      <c r="DN38" s="647"/>
      <c r="DO38" s="647"/>
      <c r="DP38" s="647"/>
      <c r="DQ38" s="647"/>
      <c r="DR38" s="648"/>
      <c r="DS38" s="646"/>
      <c r="DT38" s="647"/>
      <c r="DU38" s="647"/>
      <c r="DV38" s="650"/>
      <c r="DW38" s="647"/>
      <c r="DX38" s="647"/>
      <c r="DY38" s="647"/>
      <c r="DZ38" s="647"/>
      <c r="EA38" s="647"/>
      <c r="EB38" s="647"/>
      <c r="EC38" s="648"/>
      <c r="ED38" s="646"/>
      <c r="EE38" s="647"/>
      <c r="EF38" s="647"/>
      <c r="EG38" s="650"/>
      <c r="EH38" s="647"/>
      <c r="EI38" s="647"/>
      <c r="EJ38" s="647"/>
      <c r="EK38" s="647"/>
      <c r="EL38" s="647"/>
      <c r="EM38" s="647"/>
      <c r="EN38" s="648"/>
      <c r="EO38" s="646"/>
      <c r="EP38" s="647"/>
      <c r="EQ38" s="647"/>
      <c r="ER38" s="650"/>
      <c r="ES38" s="647"/>
      <c r="ET38" s="647"/>
      <c r="EU38" s="647"/>
      <c r="EV38" s="647"/>
      <c r="EW38" s="647"/>
      <c r="EX38" s="647"/>
      <c r="EY38" s="648"/>
      <c r="EZ38" s="646"/>
      <c r="FA38" s="647"/>
      <c r="FB38" s="647"/>
      <c r="FC38" s="650"/>
      <c r="FD38" s="647"/>
      <c r="FE38" s="647"/>
      <c r="FF38" s="647"/>
      <c r="FG38" s="647"/>
      <c r="FH38" s="647"/>
      <c r="FI38" s="647"/>
      <c r="FJ38" s="648"/>
      <c r="FK38" s="646"/>
      <c r="FL38" s="647"/>
      <c r="FM38" s="647"/>
      <c r="FN38" s="650"/>
      <c r="FO38" s="647"/>
      <c r="FP38" s="647"/>
      <c r="FQ38" s="647"/>
      <c r="FR38" s="647"/>
      <c r="FS38" s="647"/>
      <c r="FT38" s="647"/>
      <c r="FU38" s="648"/>
      <c r="FV38" s="646"/>
      <c r="FW38" s="647"/>
      <c r="FX38" s="647"/>
      <c r="FY38" s="650"/>
      <c r="FZ38" s="647"/>
      <c r="GA38" s="647"/>
      <c r="GB38" s="647"/>
      <c r="GC38" s="647"/>
      <c r="GD38" s="647"/>
      <c r="GE38" s="647"/>
      <c r="GF38" s="648"/>
      <c r="GG38" s="646"/>
      <c r="GH38" s="647"/>
      <c r="GI38" s="647"/>
      <c r="GJ38" s="650"/>
      <c r="GK38" s="647"/>
      <c r="GL38" s="647"/>
      <c r="GM38" s="647"/>
      <c r="GN38" s="647"/>
      <c r="GO38" s="647"/>
      <c r="GP38" s="647"/>
      <c r="GQ38" s="648"/>
    </row>
    <row r="39" spans="1:199" ht="26.25" x14ac:dyDescent="0.25">
      <c r="A39" s="216"/>
      <c r="B39" s="218"/>
      <c r="C39" s="217"/>
      <c r="D39" s="220"/>
      <c r="E39" s="220"/>
      <c r="F39" s="220"/>
      <c r="G39" s="218"/>
      <c r="H39" s="651">
        <f>$H$11</f>
        <v>2024</v>
      </c>
      <c r="I39" s="651">
        <f>$I$11</f>
        <v>2025</v>
      </c>
      <c r="J39" s="652">
        <f>$J$11</f>
        <v>2026</v>
      </c>
      <c r="K39" s="219"/>
      <c r="M39" s="646"/>
      <c r="N39" s="647"/>
      <c r="O39" s="647"/>
      <c r="P39" s="647"/>
      <c r="Q39" s="647"/>
      <c r="R39" s="647"/>
      <c r="S39" s="647"/>
      <c r="T39" s="651">
        <f>$H$11</f>
        <v>2024</v>
      </c>
      <c r="U39" s="651">
        <f>$I$11</f>
        <v>2025</v>
      </c>
      <c r="V39" s="652">
        <f>$J$11</f>
        <v>2026</v>
      </c>
      <c r="W39" s="648"/>
      <c r="X39" s="646"/>
      <c r="Y39" s="647"/>
      <c r="Z39" s="647"/>
      <c r="AA39" s="647"/>
      <c r="AB39" s="647"/>
      <c r="AC39" s="647"/>
      <c r="AD39" s="647"/>
      <c r="AE39" s="651">
        <f>$H$11</f>
        <v>2024</v>
      </c>
      <c r="AF39" s="651">
        <f>$I$11</f>
        <v>2025</v>
      </c>
      <c r="AG39" s="652">
        <f>$J$11</f>
        <v>2026</v>
      </c>
      <c r="AH39" s="648"/>
      <c r="AI39" s="646"/>
      <c r="AJ39" s="647"/>
      <c r="AK39" s="647"/>
      <c r="AL39" s="647"/>
      <c r="AM39" s="647"/>
      <c r="AN39" s="647"/>
      <c r="AO39" s="647"/>
      <c r="AP39" s="651">
        <f>$H$11</f>
        <v>2024</v>
      </c>
      <c r="AQ39" s="651">
        <f>$I$11</f>
        <v>2025</v>
      </c>
      <c r="AR39" s="652">
        <f>$J$11</f>
        <v>2026</v>
      </c>
      <c r="AS39" s="648"/>
      <c r="AT39" s="646"/>
      <c r="AU39" s="647"/>
      <c r="AV39" s="647"/>
      <c r="AW39" s="647"/>
      <c r="AX39" s="647"/>
      <c r="AY39" s="647"/>
      <c r="AZ39" s="647"/>
      <c r="BA39" s="651">
        <f>$H$11</f>
        <v>2024</v>
      </c>
      <c r="BB39" s="651">
        <f>$I$11</f>
        <v>2025</v>
      </c>
      <c r="BC39" s="652">
        <f>$J$11</f>
        <v>2026</v>
      </c>
      <c r="BD39" s="648"/>
      <c r="BE39" s="646"/>
      <c r="BF39" s="647"/>
      <c r="BG39" s="647"/>
      <c r="BH39" s="647"/>
      <c r="BI39" s="647"/>
      <c r="BJ39" s="647"/>
      <c r="BK39" s="647"/>
      <c r="BL39" s="651">
        <f>$H$11</f>
        <v>2024</v>
      </c>
      <c r="BM39" s="651">
        <f>$I$11</f>
        <v>2025</v>
      </c>
      <c r="BN39" s="652">
        <f>$J$11</f>
        <v>2026</v>
      </c>
      <c r="BO39" s="648"/>
      <c r="BP39" s="646"/>
      <c r="BQ39" s="647"/>
      <c r="BR39" s="647"/>
      <c r="BS39" s="647"/>
      <c r="BT39" s="647"/>
      <c r="BU39" s="647"/>
      <c r="BV39" s="647"/>
      <c r="BW39" s="651">
        <f>$H$11</f>
        <v>2024</v>
      </c>
      <c r="BX39" s="651">
        <f>$I$11</f>
        <v>2025</v>
      </c>
      <c r="BY39" s="652">
        <f>$J$11</f>
        <v>2026</v>
      </c>
      <c r="BZ39" s="648"/>
      <c r="CA39" s="646"/>
      <c r="CB39" s="647"/>
      <c r="CC39" s="647"/>
      <c r="CD39" s="647"/>
      <c r="CE39" s="647"/>
      <c r="CF39" s="647"/>
      <c r="CG39" s="647"/>
      <c r="CH39" s="651">
        <f>$H$11</f>
        <v>2024</v>
      </c>
      <c r="CI39" s="651">
        <f>$I$11</f>
        <v>2025</v>
      </c>
      <c r="CJ39" s="652">
        <f>$J$11</f>
        <v>2026</v>
      </c>
      <c r="CK39" s="648"/>
      <c r="CL39" s="646"/>
      <c r="CM39" s="647"/>
      <c r="CN39" s="647"/>
      <c r="CO39" s="647"/>
      <c r="CP39" s="647"/>
      <c r="CQ39" s="647"/>
      <c r="CR39" s="647"/>
      <c r="CS39" s="651">
        <f>$H$11</f>
        <v>2024</v>
      </c>
      <c r="CT39" s="651">
        <f>$I$11</f>
        <v>2025</v>
      </c>
      <c r="CU39" s="652">
        <f>$J$11</f>
        <v>2026</v>
      </c>
      <c r="CV39" s="648"/>
      <c r="CW39" s="646"/>
      <c r="CX39" s="647"/>
      <c r="CY39" s="647"/>
      <c r="CZ39" s="647"/>
      <c r="DA39" s="647"/>
      <c r="DB39" s="647"/>
      <c r="DC39" s="647"/>
      <c r="DD39" s="651">
        <f>$H$11</f>
        <v>2024</v>
      </c>
      <c r="DE39" s="651">
        <f>$I$11</f>
        <v>2025</v>
      </c>
      <c r="DF39" s="652">
        <f>$J$11</f>
        <v>2026</v>
      </c>
      <c r="DG39" s="648"/>
      <c r="DH39" s="646"/>
      <c r="DI39" s="647"/>
      <c r="DJ39" s="647"/>
      <c r="DK39" s="647"/>
      <c r="DL39" s="647"/>
      <c r="DM39" s="647"/>
      <c r="DN39" s="647"/>
      <c r="DO39" s="651">
        <f>$H$11</f>
        <v>2024</v>
      </c>
      <c r="DP39" s="651">
        <f>$I$11</f>
        <v>2025</v>
      </c>
      <c r="DQ39" s="652">
        <f>$J$11</f>
        <v>2026</v>
      </c>
      <c r="DR39" s="648"/>
      <c r="DS39" s="646"/>
      <c r="DT39" s="647"/>
      <c r="DU39" s="647"/>
      <c r="DV39" s="647"/>
      <c r="DW39" s="647"/>
      <c r="DX39" s="647"/>
      <c r="DY39" s="647"/>
      <c r="DZ39" s="651">
        <f>$H$11</f>
        <v>2024</v>
      </c>
      <c r="EA39" s="651">
        <f>$I$11</f>
        <v>2025</v>
      </c>
      <c r="EB39" s="652">
        <f>$J$11</f>
        <v>2026</v>
      </c>
      <c r="EC39" s="648"/>
      <c r="ED39" s="646"/>
      <c r="EE39" s="647"/>
      <c r="EF39" s="647"/>
      <c r="EG39" s="647"/>
      <c r="EH39" s="647"/>
      <c r="EI39" s="647"/>
      <c r="EJ39" s="647"/>
      <c r="EK39" s="651">
        <f>$H$11</f>
        <v>2024</v>
      </c>
      <c r="EL39" s="651">
        <f>$I$11</f>
        <v>2025</v>
      </c>
      <c r="EM39" s="652">
        <f>$J$11</f>
        <v>2026</v>
      </c>
      <c r="EN39" s="648"/>
      <c r="EO39" s="646"/>
      <c r="EP39" s="647"/>
      <c r="EQ39" s="647"/>
      <c r="ER39" s="647"/>
      <c r="ES39" s="647"/>
      <c r="ET39" s="647"/>
      <c r="EU39" s="647"/>
      <c r="EV39" s="651">
        <f>$H$11</f>
        <v>2024</v>
      </c>
      <c r="EW39" s="651">
        <f>$I$11</f>
        <v>2025</v>
      </c>
      <c r="EX39" s="652">
        <f>$J$11</f>
        <v>2026</v>
      </c>
      <c r="EY39" s="648"/>
      <c r="EZ39" s="646"/>
      <c r="FA39" s="647"/>
      <c r="FB39" s="647"/>
      <c r="FC39" s="647"/>
      <c r="FD39" s="647"/>
      <c r="FE39" s="647"/>
      <c r="FF39" s="647"/>
      <c r="FG39" s="651">
        <f>$H$11</f>
        <v>2024</v>
      </c>
      <c r="FH39" s="651">
        <f>$I$11</f>
        <v>2025</v>
      </c>
      <c r="FI39" s="652">
        <f>$J$11</f>
        <v>2026</v>
      </c>
      <c r="FJ39" s="648"/>
      <c r="FK39" s="646"/>
      <c r="FL39" s="647"/>
      <c r="FM39" s="647"/>
      <c r="FN39" s="647"/>
      <c r="FO39" s="647"/>
      <c r="FP39" s="647"/>
      <c r="FQ39" s="647"/>
      <c r="FR39" s="651">
        <f>$H$11</f>
        <v>2024</v>
      </c>
      <c r="FS39" s="651">
        <f>$I$11</f>
        <v>2025</v>
      </c>
      <c r="FT39" s="652">
        <f>$J$11</f>
        <v>2026</v>
      </c>
      <c r="FU39" s="648"/>
      <c r="FV39" s="646"/>
      <c r="FW39" s="647"/>
      <c r="FX39" s="647"/>
      <c r="FY39" s="647"/>
      <c r="FZ39" s="647"/>
      <c r="GA39" s="647"/>
      <c r="GB39" s="647"/>
      <c r="GC39" s="651">
        <f>$H$11</f>
        <v>2024</v>
      </c>
      <c r="GD39" s="651">
        <f>$I$11</f>
        <v>2025</v>
      </c>
      <c r="GE39" s="652">
        <f>$J$11</f>
        <v>2026</v>
      </c>
      <c r="GF39" s="648"/>
      <c r="GG39" s="646"/>
      <c r="GH39" s="647"/>
      <c r="GI39" s="647"/>
      <c r="GJ39" s="647"/>
      <c r="GK39" s="647"/>
      <c r="GL39" s="647"/>
      <c r="GM39" s="647"/>
      <c r="GN39" s="651">
        <f>$H$11</f>
        <v>2024</v>
      </c>
      <c r="GO39" s="651">
        <f>$I$11</f>
        <v>2025</v>
      </c>
      <c r="GP39" s="652">
        <f>$J$11</f>
        <v>2026</v>
      </c>
      <c r="GQ39" s="648"/>
    </row>
    <row r="40" spans="1:199" ht="18.75" x14ac:dyDescent="0.25">
      <c r="A40" s="221"/>
      <c r="B40" s="222" t="s">
        <v>135</v>
      </c>
      <c r="C40" s="223"/>
      <c r="D40" s="224"/>
      <c r="E40" s="224"/>
      <c r="F40" s="224"/>
      <c r="G40" s="224"/>
      <c r="H40" s="224"/>
      <c r="I40" s="224"/>
      <c r="J40" s="224"/>
      <c r="K40" s="225"/>
      <c r="M40" s="653"/>
      <c r="N40" s="654" t="s">
        <v>135</v>
      </c>
      <c r="O40" s="655"/>
      <c r="P40" s="655"/>
      <c r="Q40" s="655"/>
      <c r="R40" s="655"/>
      <c r="S40" s="655"/>
      <c r="T40" s="655"/>
      <c r="U40" s="655"/>
      <c r="V40" s="655"/>
      <c r="W40" s="656"/>
      <c r="X40" s="653"/>
      <c r="Y40" s="654" t="s">
        <v>135</v>
      </c>
      <c r="Z40" s="655"/>
      <c r="AA40" s="655"/>
      <c r="AB40" s="655"/>
      <c r="AC40" s="655"/>
      <c r="AD40" s="655"/>
      <c r="AE40" s="655"/>
      <c r="AF40" s="655"/>
      <c r="AG40" s="655"/>
      <c r="AH40" s="656"/>
      <c r="AI40" s="653"/>
      <c r="AJ40" s="654" t="s">
        <v>135</v>
      </c>
      <c r="AK40" s="655"/>
      <c r="AL40" s="655"/>
      <c r="AM40" s="655"/>
      <c r="AN40" s="655"/>
      <c r="AO40" s="655"/>
      <c r="AP40" s="655"/>
      <c r="AQ40" s="655"/>
      <c r="AR40" s="655"/>
      <c r="AS40" s="656"/>
      <c r="AT40" s="653"/>
      <c r="AU40" s="654" t="s">
        <v>135</v>
      </c>
      <c r="AV40" s="655"/>
      <c r="AW40" s="655"/>
      <c r="AX40" s="655"/>
      <c r="AY40" s="655"/>
      <c r="AZ40" s="655"/>
      <c r="BA40" s="655"/>
      <c r="BB40" s="655"/>
      <c r="BC40" s="655"/>
      <c r="BD40" s="656"/>
      <c r="BE40" s="653"/>
      <c r="BF40" s="654" t="s">
        <v>135</v>
      </c>
      <c r="BG40" s="655"/>
      <c r="BH40" s="655"/>
      <c r="BI40" s="655"/>
      <c r="BJ40" s="655"/>
      <c r="BK40" s="655"/>
      <c r="BL40" s="655"/>
      <c r="BM40" s="655"/>
      <c r="BN40" s="655"/>
      <c r="BO40" s="656"/>
      <c r="BP40" s="653"/>
      <c r="BQ40" s="654" t="s">
        <v>135</v>
      </c>
      <c r="BR40" s="655"/>
      <c r="BS40" s="655"/>
      <c r="BT40" s="655"/>
      <c r="BU40" s="655"/>
      <c r="BV40" s="655"/>
      <c r="BW40" s="655"/>
      <c r="BX40" s="655"/>
      <c r="BY40" s="655"/>
      <c r="BZ40" s="656"/>
      <c r="CA40" s="653"/>
      <c r="CB40" s="654" t="s">
        <v>135</v>
      </c>
      <c r="CC40" s="655"/>
      <c r="CD40" s="655"/>
      <c r="CE40" s="655"/>
      <c r="CF40" s="655"/>
      <c r="CG40" s="655"/>
      <c r="CH40" s="655"/>
      <c r="CI40" s="655"/>
      <c r="CJ40" s="655"/>
      <c r="CK40" s="656"/>
      <c r="CL40" s="653"/>
      <c r="CM40" s="654" t="s">
        <v>135</v>
      </c>
      <c r="CN40" s="655"/>
      <c r="CO40" s="655"/>
      <c r="CP40" s="655"/>
      <c r="CQ40" s="655"/>
      <c r="CR40" s="655"/>
      <c r="CS40" s="655"/>
      <c r="CT40" s="655"/>
      <c r="CU40" s="655"/>
      <c r="CV40" s="656"/>
      <c r="CW40" s="653"/>
      <c r="CX40" s="654" t="s">
        <v>135</v>
      </c>
      <c r="CY40" s="655"/>
      <c r="CZ40" s="655"/>
      <c r="DA40" s="655"/>
      <c r="DB40" s="655"/>
      <c r="DC40" s="655"/>
      <c r="DD40" s="655"/>
      <c r="DE40" s="655"/>
      <c r="DF40" s="655"/>
      <c r="DG40" s="656"/>
      <c r="DH40" s="653"/>
      <c r="DI40" s="654" t="s">
        <v>135</v>
      </c>
      <c r="DJ40" s="655"/>
      <c r="DK40" s="655"/>
      <c r="DL40" s="655"/>
      <c r="DM40" s="655"/>
      <c r="DN40" s="655"/>
      <c r="DO40" s="655"/>
      <c r="DP40" s="655"/>
      <c r="DQ40" s="655"/>
      <c r="DR40" s="656"/>
      <c r="DS40" s="653"/>
      <c r="DT40" s="654" t="s">
        <v>135</v>
      </c>
      <c r="DU40" s="655"/>
      <c r="DV40" s="655"/>
      <c r="DW40" s="655"/>
      <c r="DX40" s="655"/>
      <c r="DY40" s="655"/>
      <c r="DZ40" s="655"/>
      <c r="EA40" s="655"/>
      <c r="EB40" s="655"/>
      <c r="EC40" s="656"/>
      <c r="ED40" s="653"/>
      <c r="EE40" s="654" t="s">
        <v>135</v>
      </c>
      <c r="EF40" s="655"/>
      <c r="EG40" s="655"/>
      <c r="EH40" s="655"/>
      <c r="EI40" s="655"/>
      <c r="EJ40" s="655"/>
      <c r="EK40" s="655"/>
      <c r="EL40" s="655"/>
      <c r="EM40" s="655"/>
      <c r="EN40" s="656"/>
      <c r="EO40" s="653"/>
      <c r="EP40" s="654" t="s">
        <v>135</v>
      </c>
      <c r="EQ40" s="655"/>
      <c r="ER40" s="655"/>
      <c r="ES40" s="655"/>
      <c r="ET40" s="655"/>
      <c r="EU40" s="655"/>
      <c r="EV40" s="655"/>
      <c r="EW40" s="655"/>
      <c r="EX40" s="655"/>
      <c r="EY40" s="656"/>
      <c r="EZ40" s="653"/>
      <c r="FA40" s="654" t="s">
        <v>135</v>
      </c>
      <c r="FB40" s="655"/>
      <c r="FC40" s="655"/>
      <c r="FD40" s="655"/>
      <c r="FE40" s="655"/>
      <c r="FF40" s="655"/>
      <c r="FG40" s="655"/>
      <c r="FH40" s="655"/>
      <c r="FI40" s="655"/>
      <c r="FJ40" s="656"/>
      <c r="FK40" s="653"/>
      <c r="FL40" s="654" t="s">
        <v>135</v>
      </c>
      <c r="FM40" s="655"/>
      <c r="FN40" s="655"/>
      <c r="FO40" s="655"/>
      <c r="FP40" s="655"/>
      <c r="FQ40" s="655"/>
      <c r="FR40" s="655"/>
      <c r="FS40" s="655"/>
      <c r="FT40" s="655"/>
      <c r="FU40" s="656"/>
      <c r="FV40" s="653"/>
      <c r="FW40" s="654" t="s">
        <v>135</v>
      </c>
      <c r="FX40" s="655"/>
      <c r="FY40" s="655"/>
      <c r="FZ40" s="655"/>
      <c r="GA40" s="655"/>
      <c r="GB40" s="655"/>
      <c r="GC40" s="655"/>
      <c r="GD40" s="655"/>
      <c r="GE40" s="655"/>
      <c r="GF40" s="656"/>
      <c r="GG40" s="653"/>
      <c r="GH40" s="654" t="s">
        <v>135</v>
      </c>
      <c r="GI40" s="655"/>
      <c r="GJ40" s="655"/>
      <c r="GK40" s="655"/>
      <c r="GL40" s="655"/>
      <c r="GM40" s="655"/>
      <c r="GN40" s="655"/>
      <c r="GO40" s="655"/>
      <c r="GP40" s="655"/>
      <c r="GQ40" s="656"/>
    </row>
    <row r="41" spans="1:199" x14ac:dyDescent="0.25">
      <c r="A41" s="216"/>
      <c r="B41" s="226" t="s">
        <v>136</v>
      </c>
      <c r="C41" s="227"/>
      <c r="D41" s="228"/>
      <c r="E41" s="228"/>
      <c r="F41" s="228"/>
      <c r="G41" s="229"/>
      <c r="H41" s="230">
        <f ca="1">'(D1) Tavanet Buxhetore'!$C$94</f>
        <v>348352</v>
      </c>
      <c r="I41" s="230">
        <f ca="1">'(D1) Tavanet Buxhetore'!$D$94</f>
        <v>350627</v>
      </c>
      <c r="J41" s="230">
        <f ca="1">'(D1) Tavanet Buxhetore'!$E$94</f>
        <v>350627</v>
      </c>
      <c r="K41" s="219"/>
      <c r="M41" s="646"/>
      <c r="N41" s="657" t="s">
        <v>136</v>
      </c>
      <c r="O41" s="658"/>
      <c r="P41" s="659"/>
      <c r="Q41" s="659"/>
      <c r="R41" s="659"/>
      <c r="S41" s="660"/>
      <c r="T41" s="661">
        <v>116001</v>
      </c>
      <c r="U41" s="661">
        <v>116104</v>
      </c>
      <c r="V41" s="661">
        <v>116104</v>
      </c>
      <c r="W41" s="648"/>
      <c r="X41" s="646"/>
      <c r="Y41" s="657" t="s">
        <v>136</v>
      </c>
      <c r="Z41" s="658"/>
      <c r="AA41" s="659"/>
      <c r="AB41" s="659"/>
      <c r="AC41" s="659"/>
      <c r="AD41" s="660"/>
      <c r="AE41" s="661">
        <v>8742</v>
      </c>
      <c r="AF41" s="661">
        <v>8742</v>
      </c>
      <c r="AG41" s="661">
        <v>8742</v>
      </c>
      <c r="AH41" s="648"/>
      <c r="AI41" s="646"/>
      <c r="AJ41" s="657" t="s">
        <v>136</v>
      </c>
      <c r="AK41" s="658"/>
      <c r="AL41" s="659"/>
      <c r="AM41" s="659"/>
      <c r="AN41" s="659"/>
      <c r="AO41" s="660"/>
      <c r="AP41" s="661">
        <v>7102</v>
      </c>
      <c r="AQ41" s="661">
        <v>7102</v>
      </c>
      <c r="AR41" s="661">
        <v>7102</v>
      </c>
      <c r="AS41" s="648"/>
      <c r="AT41" s="646"/>
      <c r="AU41" s="657" t="s">
        <v>136</v>
      </c>
      <c r="AV41" s="658"/>
      <c r="AW41" s="659"/>
      <c r="AX41" s="659"/>
      <c r="AY41" s="659"/>
      <c r="AZ41" s="660"/>
      <c r="BA41" s="661">
        <v>6878</v>
      </c>
      <c r="BB41" s="661">
        <v>6865</v>
      </c>
      <c r="BC41" s="661">
        <v>6865</v>
      </c>
      <c r="BD41" s="648"/>
      <c r="BE41" s="646"/>
      <c r="BF41" s="657" t="s">
        <v>136</v>
      </c>
      <c r="BG41" s="658"/>
      <c r="BH41" s="659"/>
      <c r="BI41" s="659"/>
      <c r="BJ41" s="659"/>
      <c r="BK41" s="660"/>
      <c r="BL41" s="661">
        <v>23290</v>
      </c>
      <c r="BM41" s="661">
        <v>23290</v>
      </c>
      <c r="BN41" s="661">
        <v>23290</v>
      </c>
      <c r="BO41" s="648"/>
      <c r="BP41" s="646"/>
      <c r="BQ41" s="657" t="s">
        <v>136</v>
      </c>
      <c r="BR41" s="658"/>
      <c r="BS41" s="659"/>
      <c r="BT41" s="659"/>
      <c r="BU41" s="659"/>
      <c r="BV41" s="660"/>
      <c r="BW41" s="661">
        <v>19829</v>
      </c>
      <c r="BX41" s="661">
        <v>19829</v>
      </c>
      <c r="BY41" s="661">
        <v>19829</v>
      </c>
      <c r="BZ41" s="648"/>
      <c r="CA41" s="646"/>
      <c r="CB41" s="657" t="s">
        <v>136</v>
      </c>
      <c r="CC41" s="658"/>
      <c r="CD41" s="659"/>
      <c r="CE41" s="659"/>
      <c r="CF41" s="659"/>
      <c r="CG41" s="660"/>
      <c r="CH41" s="661">
        <v>0</v>
      </c>
      <c r="CI41" s="661">
        <v>0</v>
      </c>
      <c r="CJ41" s="661">
        <v>0</v>
      </c>
      <c r="CK41" s="648"/>
      <c r="CL41" s="646"/>
      <c r="CM41" s="657" t="s">
        <v>136</v>
      </c>
      <c r="CN41" s="658"/>
      <c r="CO41" s="659"/>
      <c r="CP41" s="659"/>
      <c r="CQ41" s="659"/>
      <c r="CR41" s="660"/>
      <c r="CS41" s="661">
        <v>12913</v>
      </c>
      <c r="CT41" s="661">
        <v>12913</v>
      </c>
      <c r="CU41" s="661">
        <v>12913</v>
      </c>
      <c r="CV41" s="648"/>
      <c r="CW41" s="646"/>
      <c r="CX41" s="657" t="s">
        <v>136</v>
      </c>
      <c r="CY41" s="658"/>
      <c r="CZ41" s="659"/>
      <c r="DA41" s="659"/>
      <c r="DB41" s="659"/>
      <c r="DC41" s="660"/>
      <c r="DD41" s="661">
        <v>3337</v>
      </c>
      <c r="DE41" s="661">
        <v>3337</v>
      </c>
      <c r="DF41" s="661">
        <v>3337</v>
      </c>
      <c r="DG41" s="648"/>
      <c r="DH41" s="646"/>
      <c r="DI41" s="657" t="s">
        <v>136</v>
      </c>
      <c r="DJ41" s="658"/>
      <c r="DK41" s="659"/>
      <c r="DL41" s="659"/>
      <c r="DM41" s="659"/>
      <c r="DN41" s="660"/>
      <c r="DO41" s="661">
        <v>0</v>
      </c>
      <c r="DP41" s="661">
        <v>0</v>
      </c>
      <c r="DQ41" s="661">
        <v>0</v>
      </c>
      <c r="DR41" s="648"/>
      <c r="DS41" s="646"/>
      <c r="DT41" s="657" t="s">
        <v>136</v>
      </c>
      <c r="DU41" s="658"/>
      <c r="DV41" s="659"/>
      <c r="DW41" s="659"/>
      <c r="DX41" s="659"/>
      <c r="DY41" s="660"/>
      <c r="DZ41" s="661">
        <v>79967</v>
      </c>
      <c r="EA41" s="661">
        <v>80126</v>
      </c>
      <c r="EB41" s="661">
        <v>80126</v>
      </c>
      <c r="EC41" s="648"/>
      <c r="ED41" s="646"/>
      <c r="EE41" s="657" t="s">
        <v>136</v>
      </c>
      <c r="EF41" s="658"/>
      <c r="EG41" s="659"/>
      <c r="EH41" s="659"/>
      <c r="EI41" s="659"/>
      <c r="EJ41" s="660"/>
      <c r="EK41" s="661">
        <v>12324</v>
      </c>
      <c r="EL41" s="661">
        <v>12324</v>
      </c>
      <c r="EM41" s="661">
        <v>12324</v>
      </c>
      <c r="EN41" s="648"/>
      <c r="EO41" s="646"/>
      <c r="EP41" s="657" t="s">
        <v>136</v>
      </c>
      <c r="EQ41" s="658"/>
      <c r="ER41" s="659"/>
      <c r="ES41" s="659"/>
      <c r="ET41" s="659"/>
      <c r="EU41" s="660"/>
      <c r="EV41" s="661">
        <v>11694</v>
      </c>
      <c r="EW41" s="661">
        <v>13720</v>
      </c>
      <c r="EX41" s="661">
        <v>13720</v>
      </c>
      <c r="EY41" s="648"/>
      <c r="EZ41" s="646"/>
      <c r="FA41" s="657" t="s">
        <v>136</v>
      </c>
      <c r="FB41" s="658"/>
      <c r="FC41" s="659"/>
      <c r="FD41" s="659"/>
      <c r="FE41" s="659"/>
      <c r="FF41" s="660"/>
      <c r="FG41" s="661">
        <v>3061</v>
      </c>
      <c r="FH41" s="661">
        <v>3061</v>
      </c>
      <c r="FI41" s="661">
        <v>3061</v>
      </c>
      <c r="FJ41" s="648"/>
      <c r="FK41" s="646"/>
      <c r="FL41" s="657" t="s">
        <v>136</v>
      </c>
      <c r="FM41" s="658"/>
      <c r="FN41" s="659"/>
      <c r="FO41" s="659"/>
      <c r="FP41" s="659"/>
      <c r="FQ41" s="660"/>
      <c r="FR41" s="661">
        <v>19605</v>
      </c>
      <c r="FS41" s="661">
        <v>19605</v>
      </c>
      <c r="FT41" s="661">
        <v>19605</v>
      </c>
      <c r="FU41" s="648"/>
      <c r="FV41" s="646"/>
      <c r="FW41" s="657" t="s">
        <v>136</v>
      </c>
      <c r="FX41" s="658"/>
      <c r="FY41" s="659"/>
      <c r="FZ41" s="659"/>
      <c r="GA41" s="659"/>
      <c r="GB41" s="660"/>
      <c r="GC41" s="661">
        <v>23609</v>
      </c>
      <c r="GD41" s="661">
        <v>23609</v>
      </c>
      <c r="GE41" s="661">
        <v>23609</v>
      </c>
      <c r="GF41" s="648"/>
      <c r="GG41" s="646"/>
      <c r="GH41" s="657" t="s">
        <v>136</v>
      </c>
      <c r="GI41" s="658"/>
      <c r="GJ41" s="659"/>
      <c r="GK41" s="659"/>
      <c r="GL41" s="659"/>
      <c r="GM41" s="660"/>
      <c r="GN41" s="661">
        <v>0</v>
      </c>
      <c r="GO41" s="661">
        <v>0</v>
      </c>
      <c r="GP41" s="661">
        <v>0</v>
      </c>
      <c r="GQ41" s="648"/>
    </row>
    <row r="42" spans="1:199" x14ac:dyDescent="0.25">
      <c r="A42" s="216"/>
      <c r="B42" s="226" t="s">
        <v>137</v>
      </c>
      <c r="C42" s="227"/>
      <c r="D42" s="228"/>
      <c r="E42" s="228"/>
      <c r="F42" s="228"/>
      <c r="G42" s="229"/>
      <c r="H42" s="230">
        <f ca="1">'(D1) Tavanet Buxhetore'!$C$95</f>
        <v>398413</v>
      </c>
      <c r="I42" s="230">
        <f ca="1">'(D1) Tavanet Buxhetore'!$D$95</f>
        <v>444088</v>
      </c>
      <c r="J42" s="230">
        <f ca="1">'(D1) Tavanet Buxhetore'!$E$95</f>
        <v>444088</v>
      </c>
      <c r="K42" s="219"/>
      <c r="M42" s="646"/>
      <c r="N42" s="657" t="s">
        <v>137</v>
      </c>
      <c r="O42" s="658"/>
      <c r="P42" s="659"/>
      <c r="Q42" s="659"/>
      <c r="R42" s="659"/>
      <c r="S42" s="660"/>
      <c r="T42" s="661">
        <v>37257</v>
      </c>
      <c r="U42" s="661">
        <v>48338</v>
      </c>
      <c r="V42" s="661">
        <v>48338</v>
      </c>
      <c r="W42" s="648"/>
      <c r="X42" s="646"/>
      <c r="Y42" s="657" t="s">
        <v>137</v>
      </c>
      <c r="Z42" s="658"/>
      <c r="AA42" s="659"/>
      <c r="AB42" s="659"/>
      <c r="AC42" s="659"/>
      <c r="AD42" s="660"/>
      <c r="AE42" s="661">
        <v>1261</v>
      </c>
      <c r="AF42" s="661">
        <v>1261</v>
      </c>
      <c r="AG42" s="661">
        <v>1261</v>
      </c>
      <c r="AH42" s="648"/>
      <c r="AI42" s="646"/>
      <c r="AJ42" s="657" t="s">
        <v>137</v>
      </c>
      <c r="AK42" s="658"/>
      <c r="AL42" s="659"/>
      <c r="AM42" s="659"/>
      <c r="AN42" s="659"/>
      <c r="AO42" s="660"/>
      <c r="AP42" s="661">
        <v>100</v>
      </c>
      <c r="AQ42" s="661">
        <v>100</v>
      </c>
      <c r="AR42" s="661">
        <v>100</v>
      </c>
      <c r="AS42" s="648"/>
      <c r="AT42" s="646"/>
      <c r="AU42" s="657" t="s">
        <v>137</v>
      </c>
      <c r="AV42" s="658"/>
      <c r="AW42" s="659"/>
      <c r="AX42" s="659"/>
      <c r="AY42" s="659"/>
      <c r="AZ42" s="660"/>
      <c r="BA42" s="661">
        <v>6719</v>
      </c>
      <c r="BB42" s="661">
        <v>9732</v>
      </c>
      <c r="BC42" s="661">
        <v>9732</v>
      </c>
      <c r="BD42" s="648"/>
      <c r="BE42" s="646"/>
      <c r="BF42" s="657" t="s">
        <v>137</v>
      </c>
      <c r="BG42" s="658"/>
      <c r="BH42" s="659"/>
      <c r="BI42" s="659"/>
      <c r="BJ42" s="659"/>
      <c r="BK42" s="660"/>
      <c r="BL42" s="661">
        <v>2502</v>
      </c>
      <c r="BM42" s="661">
        <v>2502</v>
      </c>
      <c r="BN42" s="661">
        <v>2502</v>
      </c>
      <c r="BO42" s="648"/>
      <c r="BP42" s="646"/>
      <c r="BQ42" s="657" t="s">
        <v>137</v>
      </c>
      <c r="BR42" s="658"/>
      <c r="BS42" s="659"/>
      <c r="BT42" s="659"/>
      <c r="BU42" s="659"/>
      <c r="BV42" s="660"/>
      <c r="BW42" s="661">
        <v>5774</v>
      </c>
      <c r="BX42" s="661">
        <v>11774</v>
      </c>
      <c r="BY42" s="661">
        <v>11774</v>
      </c>
      <c r="BZ42" s="648"/>
      <c r="CA42" s="646"/>
      <c r="CB42" s="657" t="s">
        <v>137</v>
      </c>
      <c r="CC42" s="658"/>
      <c r="CD42" s="659"/>
      <c r="CE42" s="659"/>
      <c r="CF42" s="659"/>
      <c r="CG42" s="660"/>
      <c r="CH42" s="661">
        <v>0</v>
      </c>
      <c r="CI42" s="661">
        <v>0</v>
      </c>
      <c r="CJ42" s="661">
        <v>0</v>
      </c>
      <c r="CK42" s="648"/>
      <c r="CL42" s="646"/>
      <c r="CM42" s="657" t="s">
        <v>137</v>
      </c>
      <c r="CN42" s="658"/>
      <c r="CO42" s="659"/>
      <c r="CP42" s="659"/>
      <c r="CQ42" s="659"/>
      <c r="CR42" s="660"/>
      <c r="CS42" s="661">
        <v>3920</v>
      </c>
      <c r="CT42" s="661">
        <v>6920</v>
      </c>
      <c r="CU42" s="661">
        <v>6920</v>
      </c>
      <c r="CV42" s="648"/>
      <c r="CW42" s="646"/>
      <c r="CX42" s="657" t="s">
        <v>137</v>
      </c>
      <c r="CY42" s="658"/>
      <c r="CZ42" s="659"/>
      <c r="DA42" s="659"/>
      <c r="DB42" s="659"/>
      <c r="DC42" s="660"/>
      <c r="DD42" s="661">
        <v>8930</v>
      </c>
      <c r="DE42" s="661">
        <v>12930</v>
      </c>
      <c r="DF42" s="661">
        <v>12930</v>
      </c>
      <c r="DG42" s="648"/>
      <c r="DH42" s="646"/>
      <c r="DI42" s="657" t="s">
        <v>137</v>
      </c>
      <c r="DJ42" s="658"/>
      <c r="DK42" s="659"/>
      <c r="DL42" s="659"/>
      <c r="DM42" s="659"/>
      <c r="DN42" s="660"/>
      <c r="DO42" s="661">
        <v>3960</v>
      </c>
      <c r="DP42" s="661">
        <v>3960</v>
      </c>
      <c r="DQ42" s="661">
        <v>3960</v>
      </c>
      <c r="DR42" s="648"/>
      <c r="DS42" s="646"/>
      <c r="DT42" s="657" t="s">
        <v>137</v>
      </c>
      <c r="DU42" s="658"/>
      <c r="DV42" s="659"/>
      <c r="DW42" s="659"/>
      <c r="DX42" s="659"/>
      <c r="DY42" s="660"/>
      <c r="DZ42" s="661">
        <v>10000</v>
      </c>
      <c r="EA42" s="661">
        <v>13816</v>
      </c>
      <c r="EB42" s="661">
        <v>13816</v>
      </c>
      <c r="EC42" s="648"/>
      <c r="ED42" s="646"/>
      <c r="EE42" s="657" t="s">
        <v>137</v>
      </c>
      <c r="EF42" s="658"/>
      <c r="EG42" s="659"/>
      <c r="EH42" s="659"/>
      <c r="EI42" s="659"/>
      <c r="EJ42" s="660"/>
      <c r="EK42" s="661">
        <v>5969</v>
      </c>
      <c r="EL42" s="661">
        <v>7969</v>
      </c>
      <c r="EM42" s="661">
        <v>7969</v>
      </c>
      <c r="EN42" s="648"/>
      <c r="EO42" s="646"/>
      <c r="EP42" s="657" t="s">
        <v>137</v>
      </c>
      <c r="EQ42" s="658"/>
      <c r="ER42" s="659"/>
      <c r="ES42" s="659"/>
      <c r="ET42" s="659"/>
      <c r="EU42" s="660"/>
      <c r="EV42" s="661">
        <v>288287</v>
      </c>
      <c r="EW42" s="661">
        <v>294053</v>
      </c>
      <c r="EX42" s="661">
        <v>294053</v>
      </c>
      <c r="EY42" s="648"/>
      <c r="EZ42" s="646"/>
      <c r="FA42" s="657" t="s">
        <v>137</v>
      </c>
      <c r="FB42" s="658"/>
      <c r="FC42" s="659"/>
      <c r="FD42" s="659"/>
      <c r="FE42" s="659"/>
      <c r="FF42" s="660"/>
      <c r="FG42" s="661">
        <v>1650</v>
      </c>
      <c r="FH42" s="661">
        <v>1650</v>
      </c>
      <c r="FI42" s="661">
        <v>1650</v>
      </c>
      <c r="FJ42" s="648"/>
      <c r="FK42" s="646"/>
      <c r="FL42" s="657" t="s">
        <v>137</v>
      </c>
      <c r="FM42" s="658"/>
      <c r="FN42" s="659"/>
      <c r="FO42" s="659"/>
      <c r="FP42" s="659"/>
      <c r="FQ42" s="660"/>
      <c r="FR42" s="661">
        <v>13410</v>
      </c>
      <c r="FS42" s="661">
        <v>16410</v>
      </c>
      <c r="FT42" s="661">
        <v>16410</v>
      </c>
      <c r="FU42" s="648"/>
      <c r="FV42" s="646"/>
      <c r="FW42" s="657" t="s">
        <v>137</v>
      </c>
      <c r="FX42" s="658"/>
      <c r="FY42" s="659"/>
      <c r="FZ42" s="659"/>
      <c r="GA42" s="659"/>
      <c r="GB42" s="660"/>
      <c r="GC42" s="661">
        <v>8674</v>
      </c>
      <c r="GD42" s="661">
        <v>12673</v>
      </c>
      <c r="GE42" s="661">
        <v>12673</v>
      </c>
      <c r="GF42" s="648"/>
      <c r="GG42" s="646"/>
      <c r="GH42" s="657" t="s">
        <v>137</v>
      </c>
      <c r="GI42" s="658"/>
      <c r="GJ42" s="659"/>
      <c r="GK42" s="659"/>
      <c r="GL42" s="659"/>
      <c r="GM42" s="660"/>
      <c r="GN42" s="661">
        <v>0</v>
      </c>
      <c r="GO42" s="661">
        <v>0</v>
      </c>
      <c r="GP42" s="661">
        <v>0</v>
      </c>
      <c r="GQ42" s="648"/>
    </row>
    <row r="43" spans="1:199" x14ac:dyDescent="0.25">
      <c r="A43" s="216"/>
      <c r="B43" s="226" t="s">
        <v>126</v>
      </c>
      <c r="C43" s="227"/>
      <c r="D43" s="228"/>
      <c r="E43" s="228"/>
      <c r="F43" s="228"/>
      <c r="G43" s="229"/>
      <c r="H43" s="230">
        <f ca="1">'(D1) Tavanet Buxhetore'!$C$96</f>
        <v>225660</v>
      </c>
      <c r="I43" s="230">
        <f ca="1">'(D1) Tavanet Buxhetore'!$D$96</f>
        <v>211395</v>
      </c>
      <c r="J43" s="230">
        <f ca="1">'(D1) Tavanet Buxhetore'!$E$96</f>
        <v>238895</v>
      </c>
      <c r="K43" s="219"/>
      <c r="M43" s="646"/>
      <c r="N43" s="657" t="s">
        <v>126</v>
      </c>
      <c r="O43" s="658"/>
      <c r="P43" s="659"/>
      <c r="Q43" s="659"/>
      <c r="R43" s="659"/>
      <c r="S43" s="660"/>
      <c r="T43" s="661">
        <v>0</v>
      </c>
      <c r="U43" s="661">
        <v>5000</v>
      </c>
      <c r="V43" s="661">
        <v>5000</v>
      </c>
      <c r="W43" s="648"/>
      <c r="X43" s="646"/>
      <c r="Y43" s="657" t="s">
        <v>126</v>
      </c>
      <c r="Z43" s="658"/>
      <c r="AA43" s="659"/>
      <c r="AB43" s="659"/>
      <c r="AC43" s="659"/>
      <c r="AD43" s="660"/>
      <c r="AE43" s="661">
        <v>0</v>
      </c>
      <c r="AF43" s="661">
        <v>0</v>
      </c>
      <c r="AG43" s="661">
        <v>0</v>
      </c>
      <c r="AH43" s="648"/>
      <c r="AI43" s="646"/>
      <c r="AJ43" s="657" t="s">
        <v>126</v>
      </c>
      <c r="AK43" s="658"/>
      <c r="AL43" s="659"/>
      <c r="AM43" s="659"/>
      <c r="AN43" s="659"/>
      <c r="AO43" s="660"/>
      <c r="AP43" s="661">
        <v>0</v>
      </c>
      <c r="AQ43" s="661">
        <v>0</v>
      </c>
      <c r="AR43" s="661">
        <v>0</v>
      </c>
      <c r="AS43" s="648"/>
      <c r="AT43" s="646"/>
      <c r="AU43" s="657" t="s">
        <v>126</v>
      </c>
      <c r="AV43" s="658"/>
      <c r="AW43" s="659"/>
      <c r="AX43" s="659"/>
      <c r="AY43" s="659"/>
      <c r="AZ43" s="660"/>
      <c r="BA43" s="661">
        <v>0</v>
      </c>
      <c r="BB43" s="661">
        <v>0</v>
      </c>
      <c r="BC43" s="661">
        <v>0</v>
      </c>
      <c r="BD43" s="648"/>
      <c r="BE43" s="646"/>
      <c r="BF43" s="657" t="s">
        <v>126</v>
      </c>
      <c r="BG43" s="658"/>
      <c r="BH43" s="659"/>
      <c r="BI43" s="659"/>
      <c r="BJ43" s="659"/>
      <c r="BK43" s="660"/>
      <c r="BL43" s="661">
        <v>0</v>
      </c>
      <c r="BM43" s="661">
        <v>0</v>
      </c>
      <c r="BN43" s="661">
        <v>0</v>
      </c>
      <c r="BO43" s="648"/>
      <c r="BP43" s="646"/>
      <c r="BQ43" s="657" t="s">
        <v>126</v>
      </c>
      <c r="BR43" s="658"/>
      <c r="BS43" s="659"/>
      <c r="BT43" s="659"/>
      <c r="BU43" s="659"/>
      <c r="BV43" s="660"/>
      <c r="BW43" s="661">
        <v>201659</v>
      </c>
      <c r="BX43" s="661">
        <v>126056</v>
      </c>
      <c r="BY43" s="661">
        <v>153556</v>
      </c>
      <c r="BZ43" s="648"/>
      <c r="CA43" s="646"/>
      <c r="CB43" s="657" t="s">
        <v>126</v>
      </c>
      <c r="CC43" s="658"/>
      <c r="CD43" s="659"/>
      <c r="CE43" s="659"/>
      <c r="CF43" s="659"/>
      <c r="CG43" s="660"/>
      <c r="CH43" s="661">
        <v>0</v>
      </c>
      <c r="CI43" s="661">
        <v>0</v>
      </c>
      <c r="CJ43" s="661">
        <v>0</v>
      </c>
      <c r="CK43" s="648"/>
      <c r="CL43" s="646"/>
      <c r="CM43" s="657" t="s">
        <v>126</v>
      </c>
      <c r="CN43" s="658"/>
      <c r="CO43" s="659"/>
      <c r="CP43" s="659"/>
      <c r="CQ43" s="659"/>
      <c r="CR43" s="660"/>
      <c r="CS43" s="661">
        <v>0</v>
      </c>
      <c r="CT43" s="661">
        <v>0</v>
      </c>
      <c r="CU43" s="661">
        <v>0</v>
      </c>
      <c r="CV43" s="648"/>
      <c r="CW43" s="646"/>
      <c r="CX43" s="657" t="s">
        <v>126</v>
      </c>
      <c r="CY43" s="658"/>
      <c r="CZ43" s="659"/>
      <c r="DA43" s="659"/>
      <c r="DB43" s="659"/>
      <c r="DC43" s="660"/>
      <c r="DD43" s="661">
        <v>1416</v>
      </c>
      <c r="DE43" s="661">
        <v>63294</v>
      </c>
      <c r="DF43" s="661">
        <v>63294</v>
      </c>
      <c r="DG43" s="648"/>
      <c r="DH43" s="646"/>
      <c r="DI43" s="657" t="s">
        <v>126</v>
      </c>
      <c r="DJ43" s="658"/>
      <c r="DK43" s="659"/>
      <c r="DL43" s="659"/>
      <c r="DM43" s="659"/>
      <c r="DN43" s="660"/>
      <c r="DO43" s="661">
        <v>0</v>
      </c>
      <c r="DP43" s="661">
        <v>0</v>
      </c>
      <c r="DQ43" s="661">
        <v>0</v>
      </c>
      <c r="DR43" s="648"/>
      <c r="DS43" s="646"/>
      <c r="DT43" s="657" t="s">
        <v>126</v>
      </c>
      <c r="DU43" s="658"/>
      <c r="DV43" s="659"/>
      <c r="DW43" s="659"/>
      <c r="DX43" s="659"/>
      <c r="DY43" s="660"/>
      <c r="DZ43" s="661">
        <v>1000</v>
      </c>
      <c r="EA43" s="661">
        <v>17045</v>
      </c>
      <c r="EB43" s="661">
        <v>17045</v>
      </c>
      <c r="EC43" s="648"/>
      <c r="ED43" s="646"/>
      <c r="EE43" s="657" t="s">
        <v>126</v>
      </c>
      <c r="EF43" s="658"/>
      <c r="EG43" s="659"/>
      <c r="EH43" s="659"/>
      <c r="EI43" s="659"/>
      <c r="EJ43" s="660"/>
      <c r="EK43" s="661">
        <v>21585</v>
      </c>
      <c r="EL43" s="661">
        <v>0</v>
      </c>
      <c r="EM43" s="661">
        <v>0</v>
      </c>
      <c r="EN43" s="648"/>
      <c r="EO43" s="646"/>
      <c r="EP43" s="657" t="s">
        <v>126</v>
      </c>
      <c r="EQ43" s="658"/>
      <c r="ER43" s="659"/>
      <c r="ES43" s="659"/>
      <c r="ET43" s="659"/>
      <c r="EU43" s="660"/>
      <c r="EV43" s="661">
        <v>0</v>
      </c>
      <c r="EW43" s="661">
        <v>0</v>
      </c>
      <c r="EX43" s="661">
        <v>0</v>
      </c>
      <c r="EY43" s="648"/>
      <c r="EZ43" s="646"/>
      <c r="FA43" s="657" t="s">
        <v>126</v>
      </c>
      <c r="FB43" s="658"/>
      <c r="FC43" s="659"/>
      <c r="FD43" s="659"/>
      <c r="FE43" s="659"/>
      <c r="FF43" s="660"/>
      <c r="FG43" s="661">
        <v>0</v>
      </c>
      <c r="FH43" s="661">
        <v>0</v>
      </c>
      <c r="FI43" s="661">
        <v>0</v>
      </c>
      <c r="FJ43" s="648"/>
      <c r="FK43" s="646"/>
      <c r="FL43" s="657" t="s">
        <v>126</v>
      </c>
      <c r="FM43" s="658"/>
      <c r="FN43" s="659"/>
      <c r="FO43" s="659"/>
      <c r="FP43" s="659"/>
      <c r="FQ43" s="660"/>
      <c r="FR43" s="661">
        <v>0</v>
      </c>
      <c r="FS43" s="661">
        <v>0</v>
      </c>
      <c r="FT43" s="661">
        <v>0</v>
      </c>
      <c r="FU43" s="648"/>
      <c r="FV43" s="646"/>
      <c r="FW43" s="657" t="s">
        <v>126</v>
      </c>
      <c r="FX43" s="658"/>
      <c r="FY43" s="659"/>
      <c r="FZ43" s="659"/>
      <c r="GA43" s="659"/>
      <c r="GB43" s="660"/>
      <c r="GC43" s="661">
        <v>0</v>
      </c>
      <c r="GD43" s="661">
        <v>0</v>
      </c>
      <c r="GE43" s="661">
        <v>0</v>
      </c>
      <c r="GF43" s="648"/>
      <c r="GG43" s="646"/>
      <c r="GH43" s="657" t="s">
        <v>126</v>
      </c>
      <c r="GI43" s="658"/>
      <c r="GJ43" s="659"/>
      <c r="GK43" s="659"/>
      <c r="GL43" s="659"/>
      <c r="GM43" s="660"/>
      <c r="GN43" s="661">
        <v>0</v>
      </c>
      <c r="GO43" s="661">
        <v>0</v>
      </c>
      <c r="GP43" s="661">
        <v>0</v>
      </c>
      <c r="GQ43" s="648"/>
    </row>
    <row r="44" spans="1:199" x14ac:dyDescent="0.25">
      <c r="A44" s="216"/>
      <c r="B44" s="231" t="s">
        <v>138</v>
      </c>
      <c r="C44" s="232"/>
      <c r="D44" s="233"/>
      <c r="E44" s="233"/>
      <c r="F44" s="233"/>
      <c r="G44" s="234"/>
      <c r="H44" s="235">
        <f ca="1">SUM(H41:H43)</f>
        <v>972425</v>
      </c>
      <c r="I44" s="235">
        <f t="shared" ref="I44:J44" ca="1" si="72">SUM(I41:I43)</f>
        <v>1006110</v>
      </c>
      <c r="J44" s="235">
        <f t="shared" ca="1" si="72"/>
        <v>1033610</v>
      </c>
      <c r="K44" s="219"/>
      <c r="M44" s="646"/>
      <c r="N44" s="662" t="s">
        <v>138</v>
      </c>
      <c r="O44" s="663"/>
      <c r="P44" s="664"/>
      <c r="Q44" s="664"/>
      <c r="R44" s="664"/>
      <c r="S44" s="665"/>
      <c r="T44" s="666">
        <f>SUM(T41:T43)</f>
        <v>153258</v>
      </c>
      <c r="U44" s="666">
        <f>SUM(U41:U43)</f>
        <v>169442</v>
      </c>
      <c r="V44" s="666">
        <f>SUM(V41:V43)</f>
        <v>169442</v>
      </c>
      <c r="W44" s="648"/>
      <c r="X44" s="646"/>
      <c r="Y44" s="662" t="s">
        <v>138</v>
      </c>
      <c r="Z44" s="663"/>
      <c r="AA44" s="664"/>
      <c r="AB44" s="664"/>
      <c r="AC44" s="664"/>
      <c r="AD44" s="665"/>
      <c r="AE44" s="666">
        <f>SUM(AE41:AE43)</f>
        <v>10003</v>
      </c>
      <c r="AF44" s="666">
        <f>SUM(AF41:AF43)</f>
        <v>10003</v>
      </c>
      <c r="AG44" s="666">
        <f>SUM(AG41:AG43)</f>
        <v>10003</v>
      </c>
      <c r="AH44" s="648"/>
      <c r="AI44" s="646"/>
      <c r="AJ44" s="662" t="s">
        <v>138</v>
      </c>
      <c r="AK44" s="663"/>
      <c r="AL44" s="664"/>
      <c r="AM44" s="664"/>
      <c r="AN44" s="664"/>
      <c r="AO44" s="665"/>
      <c r="AP44" s="666">
        <f>SUM(AP41:AP43)</f>
        <v>7202</v>
      </c>
      <c r="AQ44" s="666">
        <f>SUM(AQ41:AQ43)</f>
        <v>7202</v>
      </c>
      <c r="AR44" s="666">
        <f>SUM(AR41:AR43)</f>
        <v>7202</v>
      </c>
      <c r="AS44" s="648"/>
      <c r="AT44" s="646"/>
      <c r="AU44" s="662" t="s">
        <v>138</v>
      </c>
      <c r="AV44" s="663"/>
      <c r="AW44" s="664"/>
      <c r="AX44" s="664"/>
      <c r="AY44" s="664"/>
      <c r="AZ44" s="665"/>
      <c r="BA44" s="666">
        <f>SUM(BA41:BA43)</f>
        <v>13597</v>
      </c>
      <c r="BB44" s="666">
        <f>SUM(BB41:BB43)</f>
        <v>16597</v>
      </c>
      <c r="BC44" s="666">
        <f>SUM(BC41:BC43)</f>
        <v>16597</v>
      </c>
      <c r="BD44" s="648"/>
      <c r="BE44" s="646"/>
      <c r="BF44" s="662" t="s">
        <v>138</v>
      </c>
      <c r="BG44" s="663"/>
      <c r="BH44" s="664"/>
      <c r="BI44" s="664"/>
      <c r="BJ44" s="664"/>
      <c r="BK44" s="665"/>
      <c r="BL44" s="666">
        <f>SUM(BL41:BL43)</f>
        <v>25792</v>
      </c>
      <c r="BM44" s="666">
        <f>SUM(BM41:BM43)</f>
        <v>25792</v>
      </c>
      <c r="BN44" s="666">
        <f>SUM(BN41:BN43)</f>
        <v>25792</v>
      </c>
      <c r="BO44" s="648"/>
      <c r="BP44" s="646"/>
      <c r="BQ44" s="662" t="s">
        <v>138</v>
      </c>
      <c r="BR44" s="663"/>
      <c r="BS44" s="664"/>
      <c r="BT44" s="664"/>
      <c r="BU44" s="664"/>
      <c r="BV44" s="665"/>
      <c r="BW44" s="666">
        <f>SUM(BW41:BW43)</f>
        <v>227262</v>
      </c>
      <c r="BX44" s="666">
        <f>SUM(BX41:BX43)</f>
        <v>157659</v>
      </c>
      <c r="BY44" s="666">
        <f>SUM(BY41:BY43)</f>
        <v>185159</v>
      </c>
      <c r="BZ44" s="648"/>
      <c r="CA44" s="646"/>
      <c r="CB44" s="662" t="s">
        <v>138</v>
      </c>
      <c r="CC44" s="663"/>
      <c r="CD44" s="664"/>
      <c r="CE44" s="664"/>
      <c r="CF44" s="664"/>
      <c r="CG44" s="665"/>
      <c r="CH44" s="666">
        <f>SUM(CH41:CH43)</f>
        <v>0</v>
      </c>
      <c r="CI44" s="666">
        <f>SUM(CI41:CI43)</f>
        <v>0</v>
      </c>
      <c r="CJ44" s="666">
        <f>SUM(CJ41:CJ43)</f>
        <v>0</v>
      </c>
      <c r="CK44" s="648"/>
      <c r="CL44" s="646"/>
      <c r="CM44" s="662" t="s">
        <v>138</v>
      </c>
      <c r="CN44" s="663"/>
      <c r="CO44" s="664"/>
      <c r="CP44" s="664"/>
      <c r="CQ44" s="664"/>
      <c r="CR44" s="665"/>
      <c r="CS44" s="666">
        <f>SUM(CS41:CS43)</f>
        <v>16833</v>
      </c>
      <c r="CT44" s="666">
        <f>SUM(CT41:CT43)</f>
        <v>19833</v>
      </c>
      <c r="CU44" s="666">
        <f>SUM(CU41:CU43)</f>
        <v>19833</v>
      </c>
      <c r="CV44" s="648"/>
      <c r="CW44" s="646"/>
      <c r="CX44" s="662" t="s">
        <v>138</v>
      </c>
      <c r="CY44" s="663"/>
      <c r="CZ44" s="664"/>
      <c r="DA44" s="664"/>
      <c r="DB44" s="664"/>
      <c r="DC44" s="665"/>
      <c r="DD44" s="666">
        <f>SUM(DD41:DD43)</f>
        <v>13683</v>
      </c>
      <c r="DE44" s="666">
        <f>SUM(DE41:DE43)</f>
        <v>79561</v>
      </c>
      <c r="DF44" s="666">
        <f>SUM(DF41:DF43)</f>
        <v>79561</v>
      </c>
      <c r="DG44" s="648"/>
      <c r="DH44" s="646"/>
      <c r="DI44" s="662" t="s">
        <v>138</v>
      </c>
      <c r="DJ44" s="663"/>
      <c r="DK44" s="664"/>
      <c r="DL44" s="664"/>
      <c r="DM44" s="664"/>
      <c r="DN44" s="665"/>
      <c r="DO44" s="666">
        <f>SUM(DO41:DO43)</f>
        <v>3960</v>
      </c>
      <c r="DP44" s="666">
        <f>SUM(DP41:DP43)</f>
        <v>3960</v>
      </c>
      <c r="DQ44" s="666">
        <f>SUM(DQ41:DQ43)</f>
        <v>3960</v>
      </c>
      <c r="DR44" s="648"/>
      <c r="DS44" s="646"/>
      <c r="DT44" s="662" t="s">
        <v>138</v>
      </c>
      <c r="DU44" s="663"/>
      <c r="DV44" s="664"/>
      <c r="DW44" s="664"/>
      <c r="DX44" s="664"/>
      <c r="DY44" s="665"/>
      <c r="DZ44" s="666">
        <f>SUM(DZ41:DZ43)</f>
        <v>90967</v>
      </c>
      <c r="EA44" s="666">
        <f>SUM(EA41:EA43)</f>
        <v>110987</v>
      </c>
      <c r="EB44" s="666">
        <f>SUM(EB41:EB43)</f>
        <v>110987</v>
      </c>
      <c r="EC44" s="648"/>
      <c r="ED44" s="646"/>
      <c r="EE44" s="662" t="s">
        <v>138</v>
      </c>
      <c r="EF44" s="663"/>
      <c r="EG44" s="664"/>
      <c r="EH44" s="664"/>
      <c r="EI44" s="664"/>
      <c r="EJ44" s="665"/>
      <c r="EK44" s="666">
        <f>SUM(EK41:EK43)</f>
        <v>39878</v>
      </c>
      <c r="EL44" s="666">
        <f>SUM(EL41:EL43)</f>
        <v>20293</v>
      </c>
      <c r="EM44" s="666">
        <f>SUM(EM41:EM43)</f>
        <v>20293</v>
      </c>
      <c r="EN44" s="648"/>
      <c r="EO44" s="646"/>
      <c r="EP44" s="662" t="s">
        <v>138</v>
      </c>
      <c r="EQ44" s="663"/>
      <c r="ER44" s="664"/>
      <c r="ES44" s="664"/>
      <c r="ET44" s="664"/>
      <c r="EU44" s="665"/>
      <c r="EV44" s="666">
        <f>SUM(EV41:EV43)</f>
        <v>299981</v>
      </c>
      <c r="EW44" s="666">
        <f>SUM(EW41:EW43)</f>
        <v>307773</v>
      </c>
      <c r="EX44" s="666">
        <f>SUM(EX41:EX43)</f>
        <v>307773</v>
      </c>
      <c r="EY44" s="648"/>
      <c r="EZ44" s="646"/>
      <c r="FA44" s="662" t="s">
        <v>138</v>
      </c>
      <c r="FB44" s="663"/>
      <c r="FC44" s="664"/>
      <c r="FD44" s="664"/>
      <c r="FE44" s="664"/>
      <c r="FF44" s="665"/>
      <c r="FG44" s="666">
        <f>SUM(FG41:FG43)</f>
        <v>4711</v>
      </c>
      <c r="FH44" s="666">
        <f>SUM(FH41:FH43)</f>
        <v>4711</v>
      </c>
      <c r="FI44" s="666">
        <f>SUM(FI41:FI43)</f>
        <v>4711</v>
      </c>
      <c r="FJ44" s="648"/>
      <c r="FK44" s="646"/>
      <c r="FL44" s="662" t="s">
        <v>138</v>
      </c>
      <c r="FM44" s="663"/>
      <c r="FN44" s="664"/>
      <c r="FO44" s="664"/>
      <c r="FP44" s="664"/>
      <c r="FQ44" s="665"/>
      <c r="FR44" s="666">
        <f>SUM(FR41:FR43)</f>
        <v>33015</v>
      </c>
      <c r="FS44" s="666">
        <f>SUM(FS41:FS43)</f>
        <v>36015</v>
      </c>
      <c r="FT44" s="666">
        <f>SUM(FT41:FT43)</f>
        <v>36015</v>
      </c>
      <c r="FU44" s="648"/>
      <c r="FV44" s="646"/>
      <c r="FW44" s="662" t="s">
        <v>138</v>
      </c>
      <c r="FX44" s="663"/>
      <c r="FY44" s="664"/>
      <c r="FZ44" s="664"/>
      <c r="GA44" s="664"/>
      <c r="GB44" s="665"/>
      <c r="GC44" s="666">
        <f>SUM(GC41:GC43)</f>
        <v>32283</v>
      </c>
      <c r="GD44" s="666">
        <f>SUM(GD41:GD43)</f>
        <v>36282</v>
      </c>
      <c r="GE44" s="666">
        <f>SUM(GE41:GE43)</f>
        <v>36282</v>
      </c>
      <c r="GF44" s="648"/>
      <c r="GG44" s="646"/>
      <c r="GH44" s="662" t="s">
        <v>138</v>
      </c>
      <c r="GI44" s="663"/>
      <c r="GJ44" s="664"/>
      <c r="GK44" s="664"/>
      <c r="GL44" s="664"/>
      <c r="GM44" s="665"/>
      <c r="GN44" s="666">
        <f>SUM(GN41:GN43)</f>
        <v>0</v>
      </c>
      <c r="GO44" s="666">
        <f>SUM(GO41:GO43)</f>
        <v>0</v>
      </c>
      <c r="GP44" s="666">
        <f>SUM(GP41:GP43)</f>
        <v>0</v>
      </c>
      <c r="GQ44" s="648"/>
    </row>
    <row r="45" spans="1:199" x14ac:dyDescent="0.25">
      <c r="A45" s="216"/>
      <c r="B45" s="218"/>
      <c r="C45" s="217"/>
      <c r="D45" s="218"/>
      <c r="E45" s="218"/>
      <c r="F45" s="218"/>
      <c r="G45" s="218"/>
      <c r="H45" s="218"/>
      <c r="I45" s="218"/>
      <c r="J45" s="218"/>
      <c r="K45" s="219"/>
      <c r="M45" s="646"/>
      <c r="N45" s="647"/>
      <c r="O45" s="647"/>
      <c r="P45" s="647"/>
      <c r="Q45" s="647"/>
      <c r="R45" s="647"/>
      <c r="S45" s="647"/>
      <c r="T45" s="647"/>
      <c r="U45" s="647"/>
      <c r="V45" s="647"/>
      <c r="W45" s="648"/>
      <c r="X45" s="646"/>
      <c r="Y45" s="647"/>
      <c r="Z45" s="647"/>
      <c r="AA45" s="647"/>
      <c r="AB45" s="647"/>
      <c r="AC45" s="647"/>
      <c r="AD45" s="647"/>
      <c r="AE45" s="647"/>
      <c r="AF45" s="647"/>
      <c r="AG45" s="647"/>
      <c r="AH45" s="648"/>
      <c r="AI45" s="646"/>
      <c r="AJ45" s="647"/>
      <c r="AK45" s="647"/>
      <c r="AL45" s="647"/>
      <c r="AM45" s="647"/>
      <c r="AN45" s="647"/>
      <c r="AO45" s="647"/>
      <c r="AP45" s="647"/>
      <c r="AQ45" s="647"/>
      <c r="AR45" s="647"/>
      <c r="AS45" s="648"/>
      <c r="AT45" s="646"/>
      <c r="AU45" s="647"/>
      <c r="AV45" s="647"/>
      <c r="AW45" s="647"/>
      <c r="AX45" s="647"/>
      <c r="AY45" s="647"/>
      <c r="AZ45" s="647"/>
      <c r="BA45" s="647"/>
      <c r="BB45" s="647"/>
      <c r="BC45" s="647"/>
      <c r="BD45" s="648"/>
      <c r="BE45" s="646"/>
      <c r="BF45" s="647"/>
      <c r="BG45" s="647"/>
      <c r="BH45" s="647"/>
      <c r="BI45" s="647"/>
      <c r="BJ45" s="647"/>
      <c r="BK45" s="647"/>
      <c r="BL45" s="647"/>
      <c r="BM45" s="647"/>
      <c r="BN45" s="647"/>
      <c r="BO45" s="648"/>
      <c r="BP45" s="646"/>
      <c r="BQ45" s="647"/>
      <c r="BR45" s="647"/>
      <c r="BS45" s="647"/>
      <c r="BT45" s="647"/>
      <c r="BU45" s="647"/>
      <c r="BV45" s="647"/>
      <c r="BW45" s="647"/>
      <c r="BX45" s="647"/>
      <c r="BY45" s="647"/>
      <c r="BZ45" s="648"/>
      <c r="CA45" s="646"/>
      <c r="CB45" s="647"/>
      <c r="CC45" s="647"/>
      <c r="CD45" s="647"/>
      <c r="CE45" s="647"/>
      <c r="CF45" s="647"/>
      <c r="CG45" s="647"/>
      <c r="CH45" s="647"/>
      <c r="CI45" s="647"/>
      <c r="CJ45" s="647"/>
      <c r="CK45" s="648"/>
      <c r="CL45" s="646"/>
      <c r="CM45" s="647"/>
      <c r="CN45" s="647"/>
      <c r="CO45" s="647"/>
      <c r="CP45" s="647"/>
      <c r="CQ45" s="647"/>
      <c r="CR45" s="647"/>
      <c r="CS45" s="647"/>
      <c r="CT45" s="647"/>
      <c r="CU45" s="647"/>
      <c r="CV45" s="648"/>
      <c r="CW45" s="646"/>
      <c r="CX45" s="647"/>
      <c r="CY45" s="647"/>
      <c r="CZ45" s="647"/>
      <c r="DA45" s="647"/>
      <c r="DB45" s="647"/>
      <c r="DC45" s="647"/>
      <c r="DD45" s="647"/>
      <c r="DE45" s="647"/>
      <c r="DF45" s="647"/>
      <c r="DG45" s="648"/>
      <c r="DH45" s="646"/>
      <c r="DI45" s="647"/>
      <c r="DJ45" s="647"/>
      <c r="DK45" s="647"/>
      <c r="DL45" s="647"/>
      <c r="DM45" s="647"/>
      <c r="DN45" s="647"/>
      <c r="DO45" s="647"/>
      <c r="DP45" s="647"/>
      <c r="DQ45" s="647"/>
      <c r="DR45" s="648"/>
      <c r="DS45" s="646"/>
      <c r="DT45" s="647"/>
      <c r="DU45" s="647"/>
      <c r="DV45" s="647"/>
      <c r="DW45" s="647"/>
      <c r="DX45" s="647"/>
      <c r="DY45" s="647"/>
      <c r="DZ45" s="647"/>
      <c r="EA45" s="647"/>
      <c r="EB45" s="647"/>
      <c r="EC45" s="648"/>
      <c r="ED45" s="646"/>
      <c r="EE45" s="647"/>
      <c r="EF45" s="647"/>
      <c r="EG45" s="647"/>
      <c r="EH45" s="647"/>
      <c r="EI45" s="647"/>
      <c r="EJ45" s="647"/>
      <c r="EK45" s="647"/>
      <c r="EL45" s="647"/>
      <c r="EM45" s="647"/>
      <c r="EN45" s="648"/>
      <c r="EO45" s="646"/>
      <c r="EP45" s="647"/>
      <c r="EQ45" s="647"/>
      <c r="ER45" s="647"/>
      <c r="ES45" s="647"/>
      <c r="ET45" s="647"/>
      <c r="EU45" s="647"/>
      <c r="EV45" s="647"/>
      <c r="EW45" s="647"/>
      <c r="EX45" s="647"/>
      <c r="EY45" s="648"/>
      <c r="EZ45" s="646"/>
      <c r="FA45" s="647"/>
      <c r="FB45" s="647"/>
      <c r="FC45" s="647"/>
      <c r="FD45" s="647"/>
      <c r="FE45" s="647"/>
      <c r="FF45" s="647"/>
      <c r="FG45" s="647"/>
      <c r="FH45" s="647"/>
      <c r="FI45" s="647"/>
      <c r="FJ45" s="648"/>
      <c r="FK45" s="646"/>
      <c r="FL45" s="647"/>
      <c r="FM45" s="647"/>
      <c r="FN45" s="647"/>
      <c r="FO45" s="647"/>
      <c r="FP45" s="647"/>
      <c r="FQ45" s="647"/>
      <c r="FR45" s="647"/>
      <c r="FS45" s="647"/>
      <c r="FT45" s="647"/>
      <c r="FU45" s="648"/>
      <c r="FV45" s="646"/>
      <c r="FW45" s="647"/>
      <c r="FX45" s="647"/>
      <c r="FY45" s="647"/>
      <c r="FZ45" s="647"/>
      <c r="GA45" s="647"/>
      <c r="GB45" s="647"/>
      <c r="GC45" s="647"/>
      <c r="GD45" s="647"/>
      <c r="GE45" s="647"/>
      <c r="GF45" s="648"/>
      <c r="GG45" s="646"/>
      <c r="GH45" s="647"/>
      <c r="GI45" s="647"/>
      <c r="GJ45" s="647"/>
      <c r="GK45" s="647"/>
      <c r="GL45" s="647"/>
      <c r="GM45" s="647"/>
      <c r="GN45" s="647"/>
      <c r="GO45" s="647"/>
      <c r="GP45" s="647"/>
      <c r="GQ45" s="648"/>
    </row>
    <row r="46" spans="1:199" ht="18.75" x14ac:dyDescent="0.25">
      <c r="A46" s="221"/>
      <c r="B46" s="222" t="s">
        <v>139</v>
      </c>
      <c r="C46" s="223"/>
      <c r="D46" s="224"/>
      <c r="E46" s="224"/>
      <c r="F46" s="224"/>
      <c r="G46" s="224"/>
      <c r="H46" s="224"/>
      <c r="I46" s="224"/>
      <c r="J46" s="224"/>
      <c r="K46" s="225"/>
      <c r="M46" s="653"/>
      <c r="N46" s="654" t="s">
        <v>139</v>
      </c>
      <c r="O46" s="655"/>
      <c r="P46" s="655"/>
      <c r="Q46" s="655"/>
      <c r="R46" s="655"/>
      <c r="S46" s="655"/>
      <c r="T46" s="655"/>
      <c r="U46" s="655"/>
      <c r="V46" s="655"/>
      <c r="W46" s="656"/>
      <c r="X46" s="653"/>
      <c r="Y46" s="654" t="s">
        <v>139</v>
      </c>
      <c r="Z46" s="655"/>
      <c r="AA46" s="655"/>
      <c r="AB46" s="655"/>
      <c r="AC46" s="655"/>
      <c r="AD46" s="655"/>
      <c r="AE46" s="655"/>
      <c r="AF46" s="655"/>
      <c r="AG46" s="655"/>
      <c r="AH46" s="656"/>
      <c r="AI46" s="653"/>
      <c r="AJ46" s="654" t="s">
        <v>139</v>
      </c>
      <c r="AK46" s="655"/>
      <c r="AL46" s="655"/>
      <c r="AM46" s="655"/>
      <c r="AN46" s="655"/>
      <c r="AO46" s="655"/>
      <c r="AP46" s="655"/>
      <c r="AQ46" s="655"/>
      <c r="AR46" s="655"/>
      <c r="AS46" s="656"/>
      <c r="AT46" s="653"/>
      <c r="AU46" s="654" t="s">
        <v>139</v>
      </c>
      <c r="AV46" s="655"/>
      <c r="AW46" s="655"/>
      <c r="AX46" s="655"/>
      <c r="AY46" s="655"/>
      <c r="AZ46" s="655"/>
      <c r="BA46" s="655"/>
      <c r="BB46" s="655"/>
      <c r="BC46" s="655"/>
      <c r="BD46" s="656"/>
      <c r="BE46" s="653"/>
      <c r="BF46" s="654" t="s">
        <v>139</v>
      </c>
      <c r="BG46" s="655"/>
      <c r="BH46" s="655"/>
      <c r="BI46" s="655"/>
      <c r="BJ46" s="655"/>
      <c r="BK46" s="655"/>
      <c r="BL46" s="655"/>
      <c r="BM46" s="655"/>
      <c r="BN46" s="655"/>
      <c r="BO46" s="656"/>
      <c r="BP46" s="653"/>
      <c r="BQ46" s="654" t="s">
        <v>139</v>
      </c>
      <c r="BR46" s="655"/>
      <c r="BS46" s="655"/>
      <c r="BT46" s="655"/>
      <c r="BU46" s="655"/>
      <c r="BV46" s="655"/>
      <c r="BW46" s="655"/>
      <c r="BX46" s="655"/>
      <c r="BY46" s="655"/>
      <c r="BZ46" s="656"/>
      <c r="CA46" s="653"/>
      <c r="CB46" s="654" t="s">
        <v>139</v>
      </c>
      <c r="CC46" s="655"/>
      <c r="CD46" s="655"/>
      <c r="CE46" s="655"/>
      <c r="CF46" s="655"/>
      <c r="CG46" s="655"/>
      <c r="CH46" s="655"/>
      <c r="CI46" s="655"/>
      <c r="CJ46" s="655"/>
      <c r="CK46" s="656"/>
      <c r="CL46" s="653"/>
      <c r="CM46" s="654" t="s">
        <v>139</v>
      </c>
      <c r="CN46" s="655"/>
      <c r="CO46" s="655"/>
      <c r="CP46" s="655"/>
      <c r="CQ46" s="655"/>
      <c r="CR46" s="655"/>
      <c r="CS46" s="655"/>
      <c r="CT46" s="655"/>
      <c r="CU46" s="655"/>
      <c r="CV46" s="656"/>
      <c r="CW46" s="653"/>
      <c r="CX46" s="654" t="s">
        <v>139</v>
      </c>
      <c r="CY46" s="655"/>
      <c r="CZ46" s="655"/>
      <c r="DA46" s="655"/>
      <c r="DB46" s="655"/>
      <c r="DC46" s="655"/>
      <c r="DD46" s="655"/>
      <c r="DE46" s="655"/>
      <c r="DF46" s="655"/>
      <c r="DG46" s="656"/>
      <c r="DH46" s="653"/>
      <c r="DI46" s="654" t="s">
        <v>139</v>
      </c>
      <c r="DJ46" s="655"/>
      <c r="DK46" s="655"/>
      <c r="DL46" s="655"/>
      <c r="DM46" s="655"/>
      <c r="DN46" s="655"/>
      <c r="DO46" s="655"/>
      <c r="DP46" s="655"/>
      <c r="DQ46" s="655"/>
      <c r="DR46" s="656"/>
      <c r="DS46" s="653"/>
      <c r="DT46" s="654" t="s">
        <v>139</v>
      </c>
      <c r="DU46" s="655"/>
      <c r="DV46" s="655"/>
      <c r="DW46" s="655"/>
      <c r="DX46" s="655"/>
      <c r="DY46" s="655"/>
      <c r="DZ46" s="655"/>
      <c r="EA46" s="655"/>
      <c r="EB46" s="655"/>
      <c r="EC46" s="656"/>
      <c r="ED46" s="653"/>
      <c r="EE46" s="654" t="s">
        <v>139</v>
      </c>
      <c r="EF46" s="655"/>
      <c r="EG46" s="655"/>
      <c r="EH46" s="655"/>
      <c r="EI46" s="655"/>
      <c r="EJ46" s="655"/>
      <c r="EK46" s="655"/>
      <c r="EL46" s="655"/>
      <c r="EM46" s="655"/>
      <c r="EN46" s="656"/>
      <c r="EO46" s="653"/>
      <c r="EP46" s="654" t="s">
        <v>139</v>
      </c>
      <c r="EQ46" s="655"/>
      <c r="ER46" s="655"/>
      <c r="ES46" s="655"/>
      <c r="ET46" s="655"/>
      <c r="EU46" s="655"/>
      <c r="EV46" s="655"/>
      <c r="EW46" s="655"/>
      <c r="EX46" s="655"/>
      <c r="EY46" s="656"/>
      <c r="EZ46" s="653"/>
      <c r="FA46" s="654" t="s">
        <v>139</v>
      </c>
      <c r="FB46" s="655"/>
      <c r="FC46" s="655"/>
      <c r="FD46" s="655"/>
      <c r="FE46" s="655"/>
      <c r="FF46" s="655"/>
      <c r="FG46" s="655"/>
      <c r="FH46" s="655"/>
      <c r="FI46" s="655"/>
      <c r="FJ46" s="656"/>
      <c r="FK46" s="653"/>
      <c r="FL46" s="654" t="s">
        <v>139</v>
      </c>
      <c r="FM46" s="655"/>
      <c r="FN46" s="655"/>
      <c r="FO46" s="655"/>
      <c r="FP46" s="655"/>
      <c r="FQ46" s="655"/>
      <c r="FR46" s="655"/>
      <c r="FS46" s="655"/>
      <c r="FT46" s="655"/>
      <c r="FU46" s="656"/>
      <c r="FV46" s="653"/>
      <c r="FW46" s="654" t="s">
        <v>139</v>
      </c>
      <c r="FX46" s="655"/>
      <c r="FY46" s="655"/>
      <c r="FZ46" s="655"/>
      <c r="GA46" s="655"/>
      <c r="GB46" s="655"/>
      <c r="GC46" s="655"/>
      <c r="GD46" s="655"/>
      <c r="GE46" s="655"/>
      <c r="GF46" s="656"/>
      <c r="GG46" s="653"/>
      <c r="GH46" s="654" t="s">
        <v>139</v>
      </c>
      <c r="GI46" s="655"/>
      <c r="GJ46" s="655"/>
      <c r="GK46" s="655"/>
      <c r="GL46" s="655"/>
      <c r="GM46" s="655"/>
      <c r="GN46" s="655"/>
      <c r="GO46" s="655"/>
      <c r="GP46" s="655"/>
      <c r="GQ46" s="656"/>
    </row>
    <row r="47" spans="1:199" x14ac:dyDescent="0.25">
      <c r="A47" s="216"/>
      <c r="B47" s="226" t="s">
        <v>136</v>
      </c>
      <c r="C47" s="236"/>
      <c r="D47" s="228"/>
      <c r="E47" s="228"/>
      <c r="F47" s="228"/>
      <c r="G47" s="229"/>
      <c r="H47" s="237">
        <f ca="1">H41-H13</f>
        <v>0</v>
      </c>
      <c r="I47" s="237">
        <f t="shared" ref="I47:J47" ca="1" si="73">I41-I13</f>
        <v>0</v>
      </c>
      <c r="J47" s="237">
        <f t="shared" ca="1" si="73"/>
        <v>0</v>
      </c>
      <c r="K47" s="219"/>
      <c r="M47" s="646"/>
      <c r="N47" s="657" t="s">
        <v>136</v>
      </c>
      <c r="O47" s="659"/>
      <c r="P47" s="659"/>
      <c r="Q47" s="659"/>
      <c r="R47" s="659"/>
      <c r="S47" s="660"/>
      <c r="T47" s="667">
        <f>T41-T13</f>
        <v>0</v>
      </c>
      <c r="U47" s="667">
        <f>U41-U13</f>
        <v>0</v>
      </c>
      <c r="V47" s="667">
        <f>V41-V13</f>
        <v>0</v>
      </c>
      <c r="W47" s="648"/>
      <c r="X47" s="646"/>
      <c r="Y47" s="657" t="s">
        <v>136</v>
      </c>
      <c r="Z47" s="659"/>
      <c r="AA47" s="659"/>
      <c r="AB47" s="659"/>
      <c r="AC47" s="659"/>
      <c r="AD47" s="660"/>
      <c r="AE47" s="667">
        <f>AE41-AE13</f>
        <v>0</v>
      </c>
      <c r="AF47" s="667">
        <f>AF41-AF13</f>
        <v>0</v>
      </c>
      <c r="AG47" s="667">
        <f>AG41-AG13</f>
        <v>0</v>
      </c>
      <c r="AH47" s="648"/>
      <c r="AI47" s="646"/>
      <c r="AJ47" s="657" t="s">
        <v>136</v>
      </c>
      <c r="AK47" s="659"/>
      <c r="AL47" s="659"/>
      <c r="AM47" s="659"/>
      <c r="AN47" s="659"/>
      <c r="AO47" s="660"/>
      <c r="AP47" s="667">
        <f>AP41-AP13</f>
        <v>0</v>
      </c>
      <c r="AQ47" s="667">
        <f>AQ41-AQ13</f>
        <v>0</v>
      </c>
      <c r="AR47" s="667">
        <f>AR41-AR13</f>
        <v>0</v>
      </c>
      <c r="AS47" s="648"/>
      <c r="AT47" s="646"/>
      <c r="AU47" s="657" t="s">
        <v>136</v>
      </c>
      <c r="AV47" s="659"/>
      <c r="AW47" s="659"/>
      <c r="AX47" s="659"/>
      <c r="AY47" s="659"/>
      <c r="AZ47" s="660"/>
      <c r="BA47" s="667">
        <f>BA41-BA13</f>
        <v>0</v>
      </c>
      <c r="BB47" s="667">
        <f>BB41-BB13</f>
        <v>0</v>
      </c>
      <c r="BC47" s="667">
        <f>BC41-BC13</f>
        <v>0</v>
      </c>
      <c r="BD47" s="648"/>
      <c r="BE47" s="646"/>
      <c r="BF47" s="657" t="s">
        <v>136</v>
      </c>
      <c r="BG47" s="659"/>
      <c r="BH47" s="659"/>
      <c r="BI47" s="659"/>
      <c r="BJ47" s="659"/>
      <c r="BK47" s="660"/>
      <c r="BL47" s="667">
        <f>BL41-BL13</f>
        <v>0</v>
      </c>
      <c r="BM47" s="667">
        <f>BM41-BM13</f>
        <v>0</v>
      </c>
      <c r="BN47" s="667">
        <f>BN41-BN13</f>
        <v>0</v>
      </c>
      <c r="BO47" s="648"/>
      <c r="BP47" s="646"/>
      <c r="BQ47" s="657" t="s">
        <v>136</v>
      </c>
      <c r="BR47" s="659"/>
      <c r="BS47" s="659"/>
      <c r="BT47" s="659"/>
      <c r="BU47" s="659"/>
      <c r="BV47" s="660"/>
      <c r="BW47" s="667">
        <f>BW41-BW13</f>
        <v>0</v>
      </c>
      <c r="BX47" s="667">
        <f>BX41-BX13</f>
        <v>0</v>
      </c>
      <c r="BY47" s="667">
        <f>BY41-BY13</f>
        <v>0</v>
      </c>
      <c r="BZ47" s="648"/>
      <c r="CA47" s="646"/>
      <c r="CB47" s="657" t="s">
        <v>136</v>
      </c>
      <c r="CC47" s="659"/>
      <c r="CD47" s="659"/>
      <c r="CE47" s="659"/>
      <c r="CF47" s="659"/>
      <c r="CG47" s="660"/>
      <c r="CH47" s="667">
        <f>CH41-CH13</f>
        <v>0</v>
      </c>
      <c r="CI47" s="667">
        <f>CI41-CI13</f>
        <v>0</v>
      </c>
      <c r="CJ47" s="667">
        <f>CJ41-CJ13</f>
        <v>0</v>
      </c>
      <c r="CK47" s="648"/>
      <c r="CL47" s="646"/>
      <c r="CM47" s="657" t="s">
        <v>136</v>
      </c>
      <c r="CN47" s="659"/>
      <c r="CO47" s="659"/>
      <c r="CP47" s="659"/>
      <c r="CQ47" s="659"/>
      <c r="CR47" s="660"/>
      <c r="CS47" s="667">
        <f>CS41-CS13</f>
        <v>0</v>
      </c>
      <c r="CT47" s="667">
        <f>CT41-CT13</f>
        <v>0</v>
      </c>
      <c r="CU47" s="667">
        <f>CU41-CU13</f>
        <v>0</v>
      </c>
      <c r="CV47" s="648"/>
      <c r="CW47" s="646"/>
      <c r="CX47" s="657" t="s">
        <v>136</v>
      </c>
      <c r="CY47" s="659"/>
      <c r="CZ47" s="659"/>
      <c r="DA47" s="659"/>
      <c r="DB47" s="659"/>
      <c r="DC47" s="660"/>
      <c r="DD47" s="667">
        <f>DD41-DD13</f>
        <v>0</v>
      </c>
      <c r="DE47" s="667">
        <f>DE41-DE13</f>
        <v>0</v>
      </c>
      <c r="DF47" s="667">
        <f>DF41-DF13</f>
        <v>0</v>
      </c>
      <c r="DG47" s="648"/>
      <c r="DH47" s="646"/>
      <c r="DI47" s="657" t="s">
        <v>136</v>
      </c>
      <c r="DJ47" s="659"/>
      <c r="DK47" s="659"/>
      <c r="DL47" s="659"/>
      <c r="DM47" s="659"/>
      <c r="DN47" s="660"/>
      <c r="DO47" s="667">
        <f>DO41-DO13</f>
        <v>0</v>
      </c>
      <c r="DP47" s="667">
        <f>DP41-DP13</f>
        <v>0</v>
      </c>
      <c r="DQ47" s="667">
        <f>DQ41-DQ13</f>
        <v>0</v>
      </c>
      <c r="DR47" s="648"/>
      <c r="DS47" s="646"/>
      <c r="DT47" s="657" t="s">
        <v>136</v>
      </c>
      <c r="DU47" s="659"/>
      <c r="DV47" s="659"/>
      <c r="DW47" s="659"/>
      <c r="DX47" s="659"/>
      <c r="DY47" s="660"/>
      <c r="DZ47" s="667">
        <f>DZ41-DZ13</f>
        <v>0</v>
      </c>
      <c r="EA47" s="667">
        <f>EA41-EA13</f>
        <v>0</v>
      </c>
      <c r="EB47" s="667">
        <f>EB41-EB13</f>
        <v>0</v>
      </c>
      <c r="EC47" s="648"/>
      <c r="ED47" s="646"/>
      <c r="EE47" s="657" t="s">
        <v>136</v>
      </c>
      <c r="EF47" s="659"/>
      <c r="EG47" s="659"/>
      <c r="EH47" s="659"/>
      <c r="EI47" s="659"/>
      <c r="EJ47" s="660"/>
      <c r="EK47" s="667">
        <f>EK41-EK13</f>
        <v>0</v>
      </c>
      <c r="EL47" s="667">
        <f>EL41-EL13</f>
        <v>0</v>
      </c>
      <c r="EM47" s="667">
        <f>EM41-EM13</f>
        <v>0</v>
      </c>
      <c r="EN47" s="648"/>
      <c r="EO47" s="646"/>
      <c r="EP47" s="657" t="s">
        <v>136</v>
      </c>
      <c r="EQ47" s="659"/>
      <c r="ER47" s="659"/>
      <c r="ES47" s="659"/>
      <c r="ET47" s="659"/>
      <c r="EU47" s="660"/>
      <c r="EV47" s="667">
        <f>EV41-EV13</f>
        <v>0</v>
      </c>
      <c r="EW47" s="667">
        <f>EW41-EW13</f>
        <v>0</v>
      </c>
      <c r="EX47" s="667">
        <f>EX41-EX13</f>
        <v>0</v>
      </c>
      <c r="EY47" s="648"/>
      <c r="EZ47" s="646"/>
      <c r="FA47" s="657" t="s">
        <v>136</v>
      </c>
      <c r="FB47" s="659"/>
      <c r="FC47" s="659"/>
      <c r="FD47" s="659"/>
      <c r="FE47" s="659"/>
      <c r="FF47" s="660"/>
      <c r="FG47" s="667">
        <f>FG41-FG13</f>
        <v>0</v>
      </c>
      <c r="FH47" s="667">
        <f>FH41-FH13</f>
        <v>0</v>
      </c>
      <c r="FI47" s="667">
        <f>FI41-FI13</f>
        <v>0</v>
      </c>
      <c r="FJ47" s="648"/>
      <c r="FK47" s="646"/>
      <c r="FL47" s="657" t="s">
        <v>136</v>
      </c>
      <c r="FM47" s="659"/>
      <c r="FN47" s="659"/>
      <c r="FO47" s="659"/>
      <c r="FP47" s="659"/>
      <c r="FQ47" s="660"/>
      <c r="FR47" s="667">
        <f>FR41-FR13</f>
        <v>0</v>
      </c>
      <c r="FS47" s="667">
        <f>FS41-FS13</f>
        <v>0</v>
      </c>
      <c r="FT47" s="667">
        <f>FT41-FT13</f>
        <v>0</v>
      </c>
      <c r="FU47" s="648"/>
      <c r="FV47" s="646"/>
      <c r="FW47" s="657" t="s">
        <v>136</v>
      </c>
      <c r="FX47" s="659"/>
      <c r="FY47" s="659"/>
      <c r="FZ47" s="659"/>
      <c r="GA47" s="659"/>
      <c r="GB47" s="660"/>
      <c r="GC47" s="667">
        <f>GC41-GC13</f>
        <v>0</v>
      </c>
      <c r="GD47" s="667">
        <f>GD41-GD13</f>
        <v>0</v>
      </c>
      <c r="GE47" s="667">
        <f>GE41-GE13</f>
        <v>0</v>
      </c>
      <c r="GF47" s="648"/>
      <c r="GG47" s="646"/>
      <c r="GH47" s="657" t="s">
        <v>136</v>
      </c>
      <c r="GI47" s="659"/>
      <c r="GJ47" s="659"/>
      <c r="GK47" s="659"/>
      <c r="GL47" s="659"/>
      <c r="GM47" s="660"/>
      <c r="GN47" s="667">
        <f>GN41-GN13</f>
        <v>0</v>
      </c>
      <c r="GO47" s="667">
        <f>GO41-GO13</f>
        <v>0</v>
      </c>
      <c r="GP47" s="667">
        <f>GP41-GP13</f>
        <v>0</v>
      </c>
      <c r="GQ47" s="648"/>
    </row>
    <row r="48" spans="1:199" x14ac:dyDescent="0.25">
      <c r="A48" s="216"/>
      <c r="B48" s="226" t="s">
        <v>137</v>
      </c>
      <c r="C48" s="236"/>
      <c r="D48" s="228"/>
      <c r="E48" s="228"/>
      <c r="F48" s="228"/>
      <c r="G48" s="229"/>
      <c r="H48" s="237">
        <f ca="1">H42-H16</f>
        <v>0</v>
      </c>
      <c r="I48" s="237">
        <f t="shared" ref="I48:J48" ca="1" si="74">I42-I16</f>
        <v>0</v>
      </c>
      <c r="J48" s="237">
        <f t="shared" ca="1" si="74"/>
        <v>0</v>
      </c>
      <c r="K48" s="219"/>
      <c r="M48" s="646"/>
      <c r="N48" s="657" t="s">
        <v>137</v>
      </c>
      <c r="O48" s="659"/>
      <c r="P48" s="659"/>
      <c r="Q48" s="659"/>
      <c r="R48" s="659"/>
      <c r="S48" s="660"/>
      <c r="T48" s="667">
        <f>T42-T16</f>
        <v>0</v>
      </c>
      <c r="U48" s="667">
        <f>U42-U16</f>
        <v>0</v>
      </c>
      <c r="V48" s="667">
        <f>V42-V16</f>
        <v>0</v>
      </c>
      <c r="W48" s="648"/>
      <c r="X48" s="646"/>
      <c r="Y48" s="657" t="s">
        <v>137</v>
      </c>
      <c r="Z48" s="659"/>
      <c r="AA48" s="659"/>
      <c r="AB48" s="659"/>
      <c r="AC48" s="659"/>
      <c r="AD48" s="660"/>
      <c r="AE48" s="667">
        <f>AE42-AE16</f>
        <v>0</v>
      </c>
      <c r="AF48" s="667">
        <f>AF42-AF16</f>
        <v>0</v>
      </c>
      <c r="AG48" s="667">
        <f>AG42-AG16</f>
        <v>0</v>
      </c>
      <c r="AH48" s="648"/>
      <c r="AI48" s="646"/>
      <c r="AJ48" s="657" t="s">
        <v>137</v>
      </c>
      <c r="AK48" s="659"/>
      <c r="AL48" s="659"/>
      <c r="AM48" s="659"/>
      <c r="AN48" s="659"/>
      <c r="AO48" s="660"/>
      <c r="AP48" s="667">
        <f>AP42-AP16</f>
        <v>0</v>
      </c>
      <c r="AQ48" s="667">
        <f>AQ42-AQ16</f>
        <v>0</v>
      </c>
      <c r="AR48" s="667">
        <f>AR42-AR16</f>
        <v>0</v>
      </c>
      <c r="AS48" s="648"/>
      <c r="AT48" s="646"/>
      <c r="AU48" s="657" t="s">
        <v>137</v>
      </c>
      <c r="AV48" s="659"/>
      <c r="AW48" s="659"/>
      <c r="AX48" s="659"/>
      <c r="AY48" s="659"/>
      <c r="AZ48" s="660"/>
      <c r="BA48" s="667">
        <f>BA42-BA16</f>
        <v>0</v>
      </c>
      <c r="BB48" s="667">
        <f>BB42-BB16</f>
        <v>0</v>
      </c>
      <c r="BC48" s="667">
        <f>BC42-BC16</f>
        <v>0</v>
      </c>
      <c r="BD48" s="648"/>
      <c r="BE48" s="646"/>
      <c r="BF48" s="657" t="s">
        <v>137</v>
      </c>
      <c r="BG48" s="659"/>
      <c r="BH48" s="659"/>
      <c r="BI48" s="659"/>
      <c r="BJ48" s="659"/>
      <c r="BK48" s="660"/>
      <c r="BL48" s="667">
        <f>BL42-BL16</f>
        <v>0</v>
      </c>
      <c r="BM48" s="667">
        <f>BM42-BM16</f>
        <v>0</v>
      </c>
      <c r="BN48" s="667">
        <f>BN42-BN16</f>
        <v>0</v>
      </c>
      <c r="BO48" s="648"/>
      <c r="BP48" s="646"/>
      <c r="BQ48" s="657" t="s">
        <v>137</v>
      </c>
      <c r="BR48" s="659"/>
      <c r="BS48" s="659"/>
      <c r="BT48" s="659"/>
      <c r="BU48" s="659"/>
      <c r="BV48" s="660"/>
      <c r="BW48" s="667">
        <f>BW42-BW16</f>
        <v>0</v>
      </c>
      <c r="BX48" s="667">
        <f>BX42-BX16</f>
        <v>0</v>
      </c>
      <c r="BY48" s="667">
        <f>BY42-BY16</f>
        <v>0</v>
      </c>
      <c r="BZ48" s="648"/>
      <c r="CA48" s="646"/>
      <c r="CB48" s="657" t="s">
        <v>137</v>
      </c>
      <c r="CC48" s="659"/>
      <c r="CD48" s="659"/>
      <c r="CE48" s="659"/>
      <c r="CF48" s="659"/>
      <c r="CG48" s="660"/>
      <c r="CH48" s="667">
        <f>CH42-CH16</f>
        <v>0</v>
      </c>
      <c r="CI48" s="667">
        <f>CI42-CI16</f>
        <v>0</v>
      </c>
      <c r="CJ48" s="667">
        <f>CJ42-CJ16</f>
        <v>0</v>
      </c>
      <c r="CK48" s="648"/>
      <c r="CL48" s="646"/>
      <c r="CM48" s="657" t="s">
        <v>137</v>
      </c>
      <c r="CN48" s="659"/>
      <c r="CO48" s="659"/>
      <c r="CP48" s="659"/>
      <c r="CQ48" s="659"/>
      <c r="CR48" s="660"/>
      <c r="CS48" s="667">
        <f>CS42-CS16</f>
        <v>0</v>
      </c>
      <c r="CT48" s="667">
        <f>CT42-CT16</f>
        <v>0</v>
      </c>
      <c r="CU48" s="667">
        <f>CU42-CU16</f>
        <v>0</v>
      </c>
      <c r="CV48" s="648"/>
      <c r="CW48" s="646"/>
      <c r="CX48" s="657" t="s">
        <v>137</v>
      </c>
      <c r="CY48" s="659"/>
      <c r="CZ48" s="659"/>
      <c r="DA48" s="659"/>
      <c r="DB48" s="659"/>
      <c r="DC48" s="660"/>
      <c r="DD48" s="667">
        <f>DD42-DD16</f>
        <v>0</v>
      </c>
      <c r="DE48" s="667">
        <f>DE42-DE16</f>
        <v>0</v>
      </c>
      <c r="DF48" s="667">
        <f>DF42-DF16</f>
        <v>0</v>
      </c>
      <c r="DG48" s="648"/>
      <c r="DH48" s="646"/>
      <c r="DI48" s="657" t="s">
        <v>137</v>
      </c>
      <c r="DJ48" s="659"/>
      <c r="DK48" s="659"/>
      <c r="DL48" s="659"/>
      <c r="DM48" s="659"/>
      <c r="DN48" s="660"/>
      <c r="DO48" s="667">
        <f>DO42-DO16</f>
        <v>0</v>
      </c>
      <c r="DP48" s="667">
        <f>DP42-DP16</f>
        <v>0</v>
      </c>
      <c r="DQ48" s="667">
        <f>DQ42-DQ16</f>
        <v>0</v>
      </c>
      <c r="DR48" s="648"/>
      <c r="DS48" s="646"/>
      <c r="DT48" s="657" t="s">
        <v>137</v>
      </c>
      <c r="DU48" s="659"/>
      <c r="DV48" s="659"/>
      <c r="DW48" s="659"/>
      <c r="DX48" s="659"/>
      <c r="DY48" s="660"/>
      <c r="DZ48" s="667">
        <f>DZ42-DZ16</f>
        <v>0</v>
      </c>
      <c r="EA48" s="667">
        <f>EA42-EA16</f>
        <v>0</v>
      </c>
      <c r="EB48" s="667">
        <f>EB42-EB16</f>
        <v>0</v>
      </c>
      <c r="EC48" s="648"/>
      <c r="ED48" s="646"/>
      <c r="EE48" s="657" t="s">
        <v>137</v>
      </c>
      <c r="EF48" s="659"/>
      <c r="EG48" s="659"/>
      <c r="EH48" s="659"/>
      <c r="EI48" s="659"/>
      <c r="EJ48" s="660"/>
      <c r="EK48" s="667">
        <f>EK42-EK16</f>
        <v>0</v>
      </c>
      <c r="EL48" s="667">
        <f>EL42-EL16</f>
        <v>0</v>
      </c>
      <c r="EM48" s="667">
        <f>EM42-EM16</f>
        <v>0</v>
      </c>
      <c r="EN48" s="648"/>
      <c r="EO48" s="646"/>
      <c r="EP48" s="657" t="s">
        <v>137</v>
      </c>
      <c r="EQ48" s="659"/>
      <c r="ER48" s="659"/>
      <c r="ES48" s="659"/>
      <c r="ET48" s="659"/>
      <c r="EU48" s="660"/>
      <c r="EV48" s="667">
        <f>EV42-EV16</f>
        <v>0</v>
      </c>
      <c r="EW48" s="667">
        <f>EW42-EW16</f>
        <v>0</v>
      </c>
      <c r="EX48" s="667">
        <f>EX42-EX16</f>
        <v>0</v>
      </c>
      <c r="EY48" s="648"/>
      <c r="EZ48" s="646"/>
      <c r="FA48" s="657" t="s">
        <v>137</v>
      </c>
      <c r="FB48" s="659"/>
      <c r="FC48" s="659"/>
      <c r="FD48" s="659"/>
      <c r="FE48" s="659"/>
      <c r="FF48" s="660"/>
      <c r="FG48" s="667">
        <f>FG42-FG16</f>
        <v>0</v>
      </c>
      <c r="FH48" s="667">
        <f>FH42-FH16</f>
        <v>0</v>
      </c>
      <c r="FI48" s="667">
        <f>FI42-FI16</f>
        <v>0</v>
      </c>
      <c r="FJ48" s="648"/>
      <c r="FK48" s="646"/>
      <c r="FL48" s="657" t="s">
        <v>137</v>
      </c>
      <c r="FM48" s="659"/>
      <c r="FN48" s="659"/>
      <c r="FO48" s="659"/>
      <c r="FP48" s="659"/>
      <c r="FQ48" s="660"/>
      <c r="FR48" s="667">
        <f>FR42-FR16</f>
        <v>0</v>
      </c>
      <c r="FS48" s="667">
        <f>FS42-FS16</f>
        <v>0</v>
      </c>
      <c r="FT48" s="667">
        <f>FT42-FT16</f>
        <v>0</v>
      </c>
      <c r="FU48" s="648"/>
      <c r="FV48" s="646"/>
      <c r="FW48" s="657" t="s">
        <v>137</v>
      </c>
      <c r="FX48" s="659"/>
      <c r="FY48" s="659"/>
      <c r="FZ48" s="659"/>
      <c r="GA48" s="659"/>
      <c r="GB48" s="660"/>
      <c r="GC48" s="667">
        <f>GC42-GC16</f>
        <v>0</v>
      </c>
      <c r="GD48" s="667">
        <f>GD42-GD16</f>
        <v>0</v>
      </c>
      <c r="GE48" s="667">
        <f>GE42-GE16</f>
        <v>0</v>
      </c>
      <c r="GF48" s="648"/>
      <c r="GG48" s="646"/>
      <c r="GH48" s="657" t="s">
        <v>137</v>
      </c>
      <c r="GI48" s="659"/>
      <c r="GJ48" s="659"/>
      <c r="GK48" s="659"/>
      <c r="GL48" s="659"/>
      <c r="GM48" s="660"/>
      <c r="GN48" s="667">
        <f>GN42-GN16</f>
        <v>0</v>
      </c>
      <c r="GO48" s="667">
        <f>GO42-GO16</f>
        <v>0</v>
      </c>
      <c r="GP48" s="667">
        <f>GP42-GP16</f>
        <v>0</v>
      </c>
      <c r="GQ48" s="648"/>
    </row>
    <row r="49" spans="1:199" x14ac:dyDescent="0.25">
      <c r="A49" s="216"/>
      <c r="B49" s="226" t="s">
        <v>126</v>
      </c>
      <c r="C49" s="236"/>
      <c r="D49" s="228"/>
      <c r="E49" s="228"/>
      <c r="F49" s="228"/>
      <c r="G49" s="229"/>
      <c r="H49" s="237">
        <f ca="1">H43-H22</f>
        <v>0</v>
      </c>
      <c r="I49" s="237">
        <f t="shared" ref="I49:J49" ca="1" si="75">I43-I22</f>
        <v>0</v>
      </c>
      <c r="J49" s="237">
        <f t="shared" ca="1" si="75"/>
        <v>0</v>
      </c>
      <c r="K49" s="219"/>
      <c r="M49" s="646"/>
      <c r="N49" s="657" t="s">
        <v>126</v>
      </c>
      <c r="O49" s="659"/>
      <c r="P49" s="659"/>
      <c r="Q49" s="659"/>
      <c r="R49" s="659"/>
      <c r="S49" s="660"/>
      <c r="T49" s="667">
        <f>T43-T22</f>
        <v>0</v>
      </c>
      <c r="U49" s="667">
        <f>U43-U22</f>
        <v>0</v>
      </c>
      <c r="V49" s="667">
        <f>V43-V22</f>
        <v>0</v>
      </c>
      <c r="W49" s="648"/>
      <c r="X49" s="646"/>
      <c r="Y49" s="657" t="s">
        <v>126</v>
      </c>
      <c r="Z49" s="659"/>
      <c r="AA49" s="659"/>
      <c r="AB49" s="659"/>
      <c r="AC49" s="659"/>
      <c r="AD49" s="660"/>
      <c r="AE49" s="667">
        <f>AE43-AE22</f>
        <v>0</v>
      </c>
      <c r="AF49" s="667">
        <f>AF43-AF22</f>
        <v>0</v>
      </c>
      <c r="AG49" s="667">
        <f>AG43-AG22</f>
        <v>0</v>
      </c>
      <c r="AH49" s="648"/>
      <c r="AI49" s="646"/>
      <c r="AJ49" s="657" t="s">
        <v>126</v>
      </c>
      <c r="AK49" s="659"/>
      <c r="AL49" s="659"/>
      <c r="AM49" s="659"/>
      <c r="AN49" s="659"/>
      <c r="AO49" s="660"/>
      <c r="AP49" s="667">
        <f>AP43-AP22</f>
        <v>0</v>
      </c>
      <c r="AQ49" s="667">
        <f>AQ43-AQ22</f>
        <v>0</v>
      </c>
      <c r="AR49" s="667">
        <f>AR43-AR22</f>
        <v>0</v>
      </c>
      <c r="AS49" s="648"/>
      <c r="AT49" s="646"/>
      <c r="AU49" s="657" t="s">
        <v>126</v>
      </c>
      <c r="AV49" s="659"/>
      <c r="AW49" s="659"/>
      <c r="AX49" s="659"/>
      <c r="AY49" s="659"/>
      <c r="AZ49" s="660"/>
      <c r="BA49" s="667">
        <f>BA43-BA22</f>
        <v>0</v>
      </c>
      <c r="BB49" s="667">
        <f>BB43-BB22</f>
        <v>0</v>
      </c>
      <c r="BC49" s="667">
        <f>BC43-BC22</f>
        <v>0</v>
      </c>
      <c r="BD49" s="648"/>
      <c r="BE49" s="646"/>
      <c r="BF49" s="657" t="s">
        <v>126</v>
      </c>
      <c r="BG49" s="659"/>
      <c r="BH49" s="659"/>
      <c r="BI49" s="659"/>
      <c r="BJ49" s="659"/>
      <c r="BK49" s="660"/>
      <c r="BL49" s="667">
        <f>BL43-BL22</f>
        <v>0</v>
      </c>
      <c r="BM49" s="667">
        <f>BM43-BM22</f>
        <v>0</v>
      </c>
      <c r="BN49" s="667">
        <f>BN43-BN22</f>
        <v>0</v>
      </c>
      <c r="BO49" s="648"/>
      <c r="BP49" s="646"/>
      <c r="BQ49" s="657" t="s">
        <v>126</v>
      </c>
      <c r="BR49" s="659"/>
      <c r="BS49" s="659"/>
      <c r="BT49" s="659"/>
      <c r="BU49" s="659"/>
      <c r="BV49" s="660"/>
      <c r="BW49" s="667">
        <f>BW43-BW22</f>
        <v>0</v>
      </c>
      <c r="BX49" s="667">
        <f>BX43-BX22</f>
        <v>0</v>
      </c>
      <c r="BY49" s="667">
        <f>BY43-BY22</f>
        <v>0</v>
      </c>
      <c r="BZ49" s="648"/>
      <c r="CA49" s="646"/>
      <c r="CB49" s="657" t="s">
        <v>126</v>
      </c>
      <c r="CC49" s="659"/>
      <c r="CD49" s="659"/>
      <c r="CE49" s="659"/>
      <c r="CF49" s="659"/>
      <c r="CG49" s="660"/>
      <c r="CH49" s="667">
        <f>CH43-CH22</f>
        <v>0</v>
      </c>
      <c r="CI49" s="667">
        <f>CI43-CI22</f>
        <v>0</v>
      </c>
      <c r="CJ49" s="667">
        <f>CJ43-CJ22</f>
        <v>0</v>
      </c>
      <c r="CK49" s="648"/>
      <c r="CL49" s="646"/>
      <c r="CM49" s="657" t="s">
        <v>126</v>
      </c>
      <c r="CN49" s="659"/>
      <c r="CO49" s="659"/>
      <c r="CP49" s="659"/>
      <c r="CQ49" s="659"/>
      <c r="CR49" s="660"/>
      <c r="CS49" s="667">
        <f>CS43-CS22</f>
        <v>0</v>
      </c>
      <c r="CT49" s="667">
        <f>CT43-CT22</f>
        <v>0</v>
      </c>
      <c r="CU49" s="667">
        <f>CU43-CU22</f>
        <v>0</v>
      </c>
      <c r="CV49" s="648"/>
      <c r="CW49" s="646"/>
      <c r="CX49" s="657" t="s">
        <v>126</v>
      </c>
      <c r="CY49" s="659"/>
      <c r="CZ49" s="659"/>
      <c r="DA49" s="659"/>
      <c r="DB49" s="659"/>
      <c r="DC49" s="660"/>
      <c r="DD49" s="667">
        <f>DD43-DD22</f>
        <v>0</v>
      </c>
      <c r="DE49" s="667">
        <f>DE43-DE22</f>
        <v>0</v>
      </c>
      <c r="DF49" s="667">
        <f>DF43-DF22</f>
        <v>0</v>
      </c>
      <c r="DG49" s="648"/>
      <c r="DH49" s="646"/>
      <c r="DI49" s="657" t="s">
        <v>126</v>
      </c>
      <c r="DJ49" s="659"/>
      <c r="DK49" s="659"/>
      <c r="DL49" s="659"/>
      <c r="DM49" s="659"/>
      <c r="DN49" s="660"/>
      <c r="DO49" s="667">
        <f>DO43-DO22</f>
        <v>0</v>
      </c>
      <c r="DP49" s="667">
        <f>DP43-DP22</f>
        <v>0</v>
      </c>
      <c r="DQ49" s="667">
        <f>DQ43-DQ22</f>
        <v>0</v>
      </c>
      <c r="DR49" s="648"/>
      <c r="DS49" s="646"/>
      <c r="DT49" s="657" t="s">
        <v>126</v>
      </c>
      <c r="DU49" s="659"/>
      <c r="DV49" s="659"/>
      <c r="DW49" s="659"/>
      <c r="DX49" s="659"/>
      <c r="DY49" s="660"/>
      <c r="DZ49" s="667">
        <f>DZ43-DZ22</f>
        <v>0</v>
      </c>
      <c r="EA49" s="667">
        <f>EA43-EA22</f>
        <v>0</v>
      </c>
      <c r="EB49" s="667">
        <f>EB43-EB22</f>
        <v>0</v>
      </c>
      <c r="EC49" s="648"/>
      <c r="ED49" s="646"/>
      <c r="EE49" s="657" t="s">
        <v>126</v>
      </c>
      <c r="EF49" s="659"/>
      <c r="EG49" s="659"/>
      <c r="EH49" s="659"/>
      <c r="EI49" s="659"/>
      <c r="EJ49" s="660"/>
      <c r="EK49" s="667">
        <f>EK43-EK22</f>
        <v>0</v>
      </c>
      <c r="EL49" s="667">
        <f>EL43-EL22</f>
        <v>0</v>
      </c>
      <c r="EM49" s="667">
        <f>EM43-EM22</f>
        <v>0</v>
      </c>
      <c r="EN49" s="648"/>
      <c r="EO49" s="646"/>
      <c r="EP49" s="657" t="s">
        <v>126</v>
      </c>
      <c r="EQ49" s="659"/>
      <c r="ER49" s="659"/>
      <c r="ES49" s="659"/>
      <c r="ET49" s="659"/>
      <c r="EU49" s="660"/>
      <c r="EV49" s="667">
        <f>EV43-EV22</f>
        <v>0</v>
      </c>
      <c r="EW49" s="667">
        <f>EW43-EW22</f>
        <v>0</v>
      </c>
      <c r="EX49" s="667">
        <f>EX43-EX22</f>
        <v>0</v>
      </c>
      <c r="EY49" s="648"/>
      <c r="EZ49" s="646"/>
      <c r="FA49" s="657" t="s">
        <v>126</v>
      </c>
      <c r="FB49" s="659"/>
      <c r="FC49" s="659"/>
      <c r="FD49" s="659"/>
      <c r="FE49" s="659"/>
      <c r="FF49" s="660"/>
      <c r="FG49" s="667">
        <f>FG43-FG22</f>
        <v>0</v>
      </c>
      <c r="FH49" s="667">
        <f>FH43-FH22</f>
        <v>0</v>
      </c>
      <c r="FI49" s="667">
        <f>FI43-FI22</f>
        <v>0</v>
      </c>
      <c r="FJ49" s="648"/>
      <c r="FK49" s="646"/>
      <c r="FL49" s="657" t="s">
        <v>126</v>
      </c>
      <c r="FM49" s="659"/>
      <c r="FN49" s="659"/>
      <c r="FO49" s="659"/>
      <c r="FP49" s="659"/>
      <c r="FQ49" s="660"/>
      <c r="FR49" s="667">
        <f>FR43-FR22</f>
        <v>0</v>
      </c>
      <c r="FS49" s="667">
        <f>FS43-FS22</f>
        <v>0</v>
      </c>
      <c r="FT49" s="667">
        <f>FT43-FT22</f>
        <v>0</v>
      </c>
      <c r="FU49" s="648"/>
      <c r="FV49" s="646"/>
      <c r="FW49" s="657" t="s">
        <v>126</v>
      </c>
      <c r="FX49" s="659"/>
      <c r="FY49" s="659"/>
      <c r="FZ49" s="659"/>
      <c r="GA49" s="659"/>
      <c r="GB49" s="660"/>
      <c r="GC49" s="667">
        <f>GC43-GC22</f>
        <v>0</v>
      </c>
      <c r="GD49" s="667">
        <f>GD43-GD22</f>
        <v>0</v>
      </c>
      <c r="GE49" s="667">
        <f>GE43-GE22</f>
        <v>0</v>
      </c>
      <c r="GF49" s="648"/>
      <c r="GG49" s="646"/>
      <c r="GH49" s="657" t="s">
        <v>126</v>
      </c>
      <c r="GI49" s="659"/>
      <c r="GJ49" s="659"/>
      <c r="GK49" s="659"/>
      <c r="GL49" s="659"/>
      <c r="GM49" s="660"/>
      <c r="GN49" s="667">
        <f>GN43-GN22</f>
        <v>0</v>
      </c>
      <c r="GO49" s="667">
        <f>GO43-GO22</f>
        <v>0</v>
      </c>
      <c r="GP49" s="667">
        <f>GP43-GP22</f>
        <v>0</v>
      </c>
      <c r="GQ49" s="648"/>
    </row>
    <row r="50" spans="1:199" x14ac:dyDescent="0.25">
      <c r="A50" s="216"/>
      <c r="B50" s="231" t="s">
        <v>127</v>
      </c>
      <c r="C50" s="238"/>
      <c r="D50" s="233"/>
      <c r="E50" s="233"/>
      <c r="F50" s="233"/>
      <c r="G50" s="234"/>
      <c r="H50" s="239">
        <f ca="1">SUM(H47:H49)</f>
        <v>0</v>
      </c>
      <c r="I50" s="239">
        <f t="shared" ref="I50:J50" ca="1" si="76">SUM(I47:I49)</f>
        <v>0</v>
      </c>
      <c r="J50" s="239">
        <f t="shared" ca="1" si="76"/>
        <v>0</v>
      </c>
      <c r="K50" s="219"/>
      <c r="M50" s="646"/>
      <c r="N50" s="662" t="s">
        <v>127</v>
      </c>
      <c r="O50" s="664"/>
      <c r="P50" s="664"/>
      <c r="Q50" s="664"/>
      <c r="R50" s="664"/>
      <c r="S50" s="665"/>
      <c r="T50" s="668">
        <f>SUM(T47:T49)</f>
        <v>0</v>
      </c>
      <c r="U50" s="668">
        <f>SUM(U47:U49)</f>
        <v>0</v>
      </c>
      <c r="V50" s="668">
        <f>SUM(V47:V49)</f>
        <v>0</v>
      </c>
      <c r="W50" s="648"/>
      <c r="X50" s="646"/>
      <c r="Y50" s="662" t="s">
        <v>127</v>
      </c>
      <c r="Z50" s="664"/>
      <c r="AA50" s="664"/>
      <c r="AB50" s="664"/>
      <c r="AC50" s="664"/>
      <c r="AD50" s="665"/>
      <c r="AE50" s="668">
        <f>SUM(AE47:AE49)</f>
        <v>0</v>
      </c>
      <c r="AF50" s="668">
        <f>SUM(AF47:AF49)</f>
        <v>0</v>
      </c>
      <c r="AG50" s="668">
        <f>SUM(AG47:AG49)</f>
        <v>0</v>
      </c>
      <c r="AH50" s="648"/>
      <c r="AI50" s="646"/>
      <c r="AJ50" s="662" t="s">
        <v>127</v>
      </c>
      <c r="AK50" s="664"/>
      <c r="AL50" s="664"/>
      <c r="AM50" s="664"/>
      <c r="AN50" s="664"/>
      <c r="AO50" s="665"/>
      <c r="AP50" s="668">
        <f>SUM(AP47:AP49)</f>
        <v>0</v>
      </c>
      <c r="AQ50" s="668">
        <f>SUM(AQ47:AQ49)</f>
        <v>0</v>
      </c>
      <c r="AR50" s="668">
        <f>SUM(AR47:AR49)</f>
        <v>0</v>
      </c>
      <c r="AS50" s="648"/>
      <c r="AT50" s="646"/>
      <c r="AU50" s="662" t="s">
        <v>127</v>
      </c>
      <c r="AV50" s="664"/>
      <c r="AW50" s="664"/>
      <c r="AX50" s="664"/>
      <c r="AY50" s="664"/>
      <c r="AZ50" s="665"/>
      <c r="BA50" s="668">
        <f>SUM(BA47:BA49)</f>
        <v>0</v>
      </c>
      <c r="BB50" s="668">
        <f>SUM(BB47:BB49)</f>
        <v>0</v>
      </c>
      <c r="BC50" s="668">
        <f>SUM(BC47:BC49)</f>
        <v>0</v>
      </c>
      <c r="BD50" s="648"/>
      <c r="BE50" s="646"/>
      <c r="BF50" s="662" t="s">
        <v>127</v>
      </c>
      <c r="BG50" s="664"/>
      <c r="BH50" s="664"/>
      <c r="BI50" s="664"/>
      <c r="BJ50" s="664"/>
      <c r="BK50" s="665"/>
      <c r="BL50" s="668">
        <f>SUM(BL47:BL49)</f>
        <v>0</v>
      </c>
      <c r="BM50" s="668">
        <f>SUM(BM47:BM49)</f>
        <v>0</v>
      </c>
      <c r="BN50" s="668">
        <f>SUM(BN47:BN49)</f>
        <v>0</v>
      </c>
      <c r="BO50" s="648"/>
      <c r="BP50" s="646"/>
      <c r="BQ50" s="662" t="s">
        <v>127</v>
      </c>
      <c r="BR50" s="664"/>
      <c r="BS50" s="664"/>
      <c r="BT50" s="664"/>
      <c r="BU50" s="664"/>
      <c r="BV50" s="665"/>
      <c r="BW50" s="668">
        <f>SUM(BW47:BW49)</f>
        <v>0</v>
      </c>
      <c r="BX50" s="668">
        <f>SUM(BX47:BX49)</f>
        <v>0</v>
      </c>
      <c r="BY50" s="668">
        <f>SUM(BY47:BY49)</f>
        <v>0</v>
      </c>
      <c r="BZ50" s="648"/>
      <c r="CA50" s="646"/>
      <c r="CB50" s="662" t="s">
        <v>127</v>
      </c>
      <c r="CC50" s="664"/>
      <c r="CD50" s="664"/>
      <c r="CE50" s="664"/>
      <c r="CF50" s="664"/>
      <c r="CG50" s="665"/>
      <c r="CH50" s="668">
        <f>SUM(CH47:CH49)</f>
        <v>0</v>
      </c>
      <c r="CI50" s="668">
        <f>SUM(CI47:CI49)</f>
        <v>0</v>
      </c>
      <c r="CJ50" s="668">
        <f>SUM(CJ47:CJ49)</f>
        <v>0</v>
      </c>
      <c r="CK50" s="648"/>
      <c r="CL50" s="646"/>
      <c r="CM50" s="662" t="s">
        <v>127</v>
      </c>
      <c r="CN50" s="664"/>
      <c r="CO50" s="664"/>
      <c r="CP50" s="664"/>
      <c r="CQ50" s="664"/>
      <c r="CR50" s="665"/>
      <c r="CS50" s="668">
        <f>SUM(CS47:CS49)</f>
        <v>0</v>
      </c>
      <c r="CT50" s="668">
        <f>SUM(CT47:CT49)</f>
        <v>0</v>
      </c>
      <c r="CU50" s="668">
        <f>SUM(CU47:CU49)</f>
        <v>0</v>
      </c>
      <c r="CV50" s="648"/>
      <c r="CW50" s="646"/>
      <c r="CX50" s="662" t="s">
        <v>127</v>
      </c>
      <c r="CY50" s="664"/>
      <c r="CZ50" s="664"/>
      <c r="DA50" s="664"/>
      <c r="DB50" s="664"/>
      <c r="DC50" s="665"/>
      <c r="DD50" s="668">
        <f>SUM(DD47:DD49)</f>
        <v>0</v>
      </c>
      <c r="DE50" s="668">
        <f>SUM(DE47:DE49)</f>
        <v>0</v>
      </c>
      <c r="DF50" s="668">
        <f>SUM(DF47:DF49)</f>
        <v>0</v>
      </c>
      <c r="DG50" s="648"/>
      <c r="DH50" s="646"/>
      <c r="DI50" s="662" t="s">
        <v>127</v>
      </c>
      <c r="DJ50" s="664"/>
      <c r="DK50" s="664"/>
      <c r="DL50" s="664"/>
      <c r="DM50" s="664"/>
      <c r="DN50" s="665"/>
      <c r="DO50" s="668">
        <f>SUM(DO47:DO49)</f>
        <v>0</v>
      </c>
      <c r="DP50" s="668">
        <f>SUM(DP47:DP49)</f>
        <v>0</v>
      </c>
      <c r="DQ50" s="668">
        <f>SUM(DQ47:DQ49)</f>
        <v>0</v>
      </c>
      <c r="DR50" s="648"/>
      <c r="DS50" s="646"/>
      <c r="DT50" s="662" t="s">
        <v>127</v>
      </c>
      <c r="DU50" s="664"/>
      <c r="DV50" s="664"/>
      <c r="DW50" s="664"/>
      <c r="DX50" s="664"/>
      <c r="DY50" s="665"/>
      <c r="DZ50" s="668">
        <f>SUM(DZ47:DZ49)</f>
        <v>0</v>
      </c>
      <c r="EA50" s="668">
        <f>SUM(EA47:EA49)</f>
        <v>0</v>
      </c>
      <c r="EB50" s="668">
        <f>SUM(EB47:EB49)</f>
        <v>0</v>
      </c>
      <c r="EC50" s="648"/>
      <c r="ED50" s="646"/>
      <c r="EE50" s="662" t="s">
        <v>127</v>
      </c>
      <c r="EF50" s="664"/>
      <c r="EG50" s="664"/>
      <c r="EH50" s="664"/>
      <c r="EI50" s="664"/>
      <c r="EJ50" s="665"/>
      <c r="EK50" s="668">
        <f>SUM(EK47:EK49)</f>
        <v>0</v>
      </c>
      <c r="EL50" s="668">
        <f>SUM(EL47:EL49)</f>
        <v>0</v>
      </c>
      <c r="EM50" s="668">
        <f>SUM(EM47:EM49)</f>
        <v>0</v>
      </c>
      <c r="EN50" s="648"/>
      <c r="EO50" s="646"/>
      <c r="EP50" s="662" t="s">
        <v>127</v>
      </c>
      <c r="EQ50" s="664"/>
      <c r="ER50" s="664"/>
      <c r="ES50" s="664"/>
      <c r="ET50" s="664"/>
      <c r="EU50" s="665"/>
      <c r="EV50" s="668">
        <f>SUM(EV47:EV49)</f>
        <v>0</v>
      </c>
      <c r="EW50" s="668">
        <f>SUM(EW47:EW49)</f>
        <v>0</v>
      </c>
      <c r="EX50" s="668">
        <f>SUM(EX47:EX49)</f>
        <v>0</v>
      </c>
      <c r="EY50" s="648"/>
      <c r="EZ50" s="646"/>
      <c r="FA50" s="662" t="s">
        <v>127</v>
      </c>
      <c r="FB50" s="664"/>
      <c r="FC50" s="664"/>
      <c r="FD50" s="664"/>
      <c r="FE50" s="664"/>
      <c r="FF50" s="665"/>
      <c r="FG50" s="668">
        <f>SUM(FG47:FG49)</f>
        <v>0</v>
      </c>
      <c r="FH50" s="668">
        <f>SUM(FH47:FH49)</f>
        <v>0</v>
      </c>
      <c r="FI50" s="668">
        <f>SUM(FI47:FI49)</f>
        <v>0</v>
      </c>
      <c r="FJ50" s="648"/>
      <c r="FK50" s="646"/>
      <c r="FL50" s="662" t="s">
        <v>127</v>
      </c>
      <c r="FM50" s="664"/>
      <c r="FN50" s="664"/>
      <c r="FO50" s="664"/>
      <c r="FP50" s="664"/>
      <c r="FQ50" s="665"/>
      <c r="FR50" s="668">
        <f>SUM(FR47:FR49)</f>
        <v>0</v>
      </c>
      <c r="FS50" s="668">
        <f>SUM(FS47:FS49)</f>
        <v>0</v>
      </c>
      <c r="FT50" s="668">
        <f>SUM(FT47:FT49)</f>
        <v>0</v>
      </c>
      <c r="FU50" s="648"/>
      <c r="FV50" s="646"/>
      <c r="FW50" s="662" t="s">
        <v>127</v>
      </c>
      <c r="FX50" s="664"/>
      <c r="FY50" s="664"/>
      <c r="FZ50" s="664"/>
      <c r="GA50" s="664"/>
      <c r="GB50" s="665"/>
      <c r="GC50" s="668">
        <f>SUM(GC47:GC49)</f>
        <v>0</v>
      </c>
      <c r="GD50" s="668">
        <f>SUM(GD47:GD49)</f>
        <v>0</v>
      </c>
      <c r="GE50" s="668">
        <f>SUM(GE47:GE49)</f>
        <v>0</v>
      </c>
      <c r="GF50" s="648"/>
      <c r="GG50" s="646"/>
      <c r="GH50" s="662" t="s">
        <v>127</v>
      </c>
      <c r="GI50" s="664"/>
      <c r="GJ50" s="664"/>
      <c r="GK50" s="664"/>
      <c r="GL50" s="664"/>
      <c r="GM50" s="665"/>
      <c r="GN50" s="668">
        <f>SUM(GN47:GN49)</f>
        <v>0</v>
      </c>
      <c r="GO50" s="668">
        <f>SUM(GO47:GO49)</f>
        <v>0</v>
      </c>
      <c r="GP50" s="668">
        <f>SUM(GP47:GP49)</f>
        <v>0</v>
      </c>
      <c r="GQ50" s="648"/>
    </row>
    <row r="51" spans="1:199" x14ac:dyDescent="0.25">
      <c r="A51" s="240"/>
      <c r="B51" s="241"/>
      <c r="C51" s="242"/>
      <c r="D51" s="241"/>
      <c r="E51" s="241"/>
      <c r="F51" s="241"/>
      <c r="G51" s="241"/>
      <c r="H51" s="241"/>
      <c r="I51" s="241"/>
      <c r="J51" s="241"/>
      <c r="K51" s="243"/>
      <c r="M51" s="669"/>
      <c r="N51" s="670"/>
      <c r="O51" s="670"/>
      <c r="P51" s="670"/>
      <c r="Q51" s="670"/>
      <c r="R51" s="670"/>
      <c r="S51" s="670"/>
      <c r="T51" s="670"/>
      <c r="U51" s="670"/>
      <c r="V51" s="670"/>
      <c r="W51" s="671"/>
      <c r="X51" s="669"/>
      <c r="Y51" s="670"/>
      <c r="Z51" s="670"/>
      <c r="AA51" s="670"/>
      <c r="AB51" s="670"/>
      <c r="AC51" s="670"/>
      <c r="AD51" s="670"/>
      <c r="AE51" s="670"/>
      <c r="AF51" s="670"/>
      <c r="AG51" s="670"/>
      <c r="AH51" s="671"/>
      <c r="AI51" s="669"/>
      <c r="AJ51" s="670"/>
      <c r="AK51" s="670"/>
      <c r="AL51" s="670"/>
      <c r="AM51" s="670"/>
      <c r="AN51" s="670"/>
      <c r="AO51" s="670"/>
      <c r="AP51" s="670"/>
      <c r="AQ51" s="670"/>
      <c r="AR51" s="670"/>
      <c r="AS51" s="671"/>
      <c r="AT51" s="669"/>
      <c r="AU51" s="670"/>
      <c r="AV51" s="670"/>
      <c r="AW51" s="670"/>
      <c r="AX51" s="670"/>
      <c r="AY51" s="670"/>
      <c r="AZ51" s="670"/>
      <c r="BA51" s="670"/>
      <c r="BB51" s="670"/>
      <c r="BC51" s="670"/>
      <c r="BD51" s="671"/>
      <c r="BE51" s="669"/>
      <c r="BF51" s="670"/>
      <c r="BG51" s="670"/>
      <c r="BH51" s="670"/>
      <c r="BI51" s="670"/>
      <c r="BJ51" s="670"/>
      <c r="BK51" s="670"/>
      <c r="BL51" s="670"/>
      <c r="BM51" s="670"/>
      <c r="BN51" s="670"/>
      <c r="BO51" s="671"/>
      <c r="BP51" s="669"/>
      <c r="BQ51" s="670"/>
      <c r="BR51" s="670"/>
      <c r="BS51" s="670"/>
      <c r="BT51" s="670"/>
      <c r="BU51" s="670"/>
      <c r="BV51" s="670"/>
      <c r="BW51" s="670"/>
      <c r="BX51" s="670"/>
      <c r="BY51" s="670"/>
      <c r="BZ51" s="671"/>
      <c r="CA51" s="669"/>
      <c r="CB51" s="670"/>
      <c r="CC51" s="670"/>
      <c r="CD51" s="670"/>
      <c r="CE51" s="670"/>
      <c r="CF51" s="670"/>
      <c r="CG51" s="670"/>
      <c r="CH51" s="670"/>
      <c r="CI51" s="670"/>
      <c r="CJ51" s="670"/>
      <c r="CK51" s="671"/>
      <c r="CL51" s="669"/>
      <c r="CM51" s="670"/>
      <c r="CN51" s="670"/>
      <c r="CO51" s="670"/>
      <c r="CP51" s="670"/>
      <c r="CQ51" s="670"/>
      <c r="CR51" s="670"/>
      <c r="CS51" s="670"/>
      <c r="CT51" s="670"/>
      <c r="CU51" s="670"/>
      <c r="CV51" s="671"/>
      <c r="CW51" s="669"/>
      <c r="CX51" s="670"/>
      <c r="CY51" s="670"/>
      <c r="CZ51" s="670"/>
      <c r="DA51" s="670"/>
      <c r="DB51" s="670"/>
      <c r="DC51" s="670"/>
      <c r="DD51" s="670"/>
      <c r="DE51" s="670"/>
      <c r="DF51" s="670"/>
      <c r="DG51" s="671"/>
      <c r="DH51" s="669"/>
      <c r="DI51" s="670"/>
      <c r="DJ51" s="670"/>
      <c r="DK51" s="670"/>
      <c r="DL51" s="670"/>
      <c r="DM51" s="670"/>
      <c r="DN51" s="670"/>
      <c r="DO51" s="670"/>
      <c r="DP51" s="670"/>
      <c r="DQ51" s="670"/>
      <c r="DR51" s="671"/>
      <c r="DS51" s="669"/>
      <c r="DT51" s="670"/>
      <c r="DU51" s="670"/>
      <c r="DV51" s="670"/>
      <c r="DW51" s="670"/>
      <c r="DX51" s="670"/>
      <c r="DY51" s="670"/>
      <c r="DZ51" s="670"/>
      <c r="EA51" s="670"/>
      <c r="EB51" s="670"/>
      <c r="EC51" s="671"/>
      <c r="ED51" s="669"/>
      <c r="EE51" s="670"/>
      <c r="EF51" s="670"/>
      <c r="EG51" s="670"/>
      <c r="EH51" s="670"/>
      <c r="EI51" s="670"/>
      <c r="EJ51" s="670"/>
      <c r="EK51" s="670"/>
      <c r="EL51" s="670"/>
      <c r="EM51" s="670"/>
      <c r="EN51" s="671"/>
      <c r="EO51" s="669"/>
      <c r="EP51" s="670"/>
      <c r="EQ51" s="670"/>
      <c r="ER51" s="670"/>
      <c r="ES51" s="670"/>
      <c r="ET51" s="670"/>
      <c r="EU51" s="670"/>
      <c r="EV51" s="670"/>
      <c r="EW51" s="670"/>
      <c r="EX51" s="670"/>
      <c r="EY51" s="671"/>
      <c r="EZ51" s="669"/>
      <c r="FA51" s="670"/>
      <c r="FB51" s="670"/>
      <c r="FC51" s="670"/>
      <c r="FD51" s="670"/>
      <c r="FE51" s="670"/>
      <c r="FF51" s="670"/>
      <c r="FG51" s="670"/>
      <c r="FH51" s="670"/>
      <c r="FI51" s="670"/>
      <c r="FJ51" s="671"/>
      <c r="FK51" s="669"/>
      <c r="FL51" s="670"/>
      <c r="FM51" s="670"/>
      <c r="FN51" s="670"/>
      <c r="FO51" s="670"/>
      <c r="FP51" s="670"/>
      <c r="FQ51" s="670"/>
      <c r="FR51" s="670"/>
      <c r="FS51" s="670"/>
      <c r="FT51" s="670"/>
      <c r="FU51" s="671"/>
      <c r="FV51" s="669"/>
      <c r="FW51" s="670"/>
      <c r="FX51" s="670"/>
      <c r="FY51" s="670"/>
      <c r="FZ51" s="670"/>
      <c r="GA51" s="670"/>
      <c r="GB51" s="670"/>
      <c r="GC51" s="670"/>
      <c r="GD51" s="670"/>
      <c r="GE51" s="670"/>
      <c r="GF51" s="671"/>
      <c r="GG51" s="669"/>
      <c r="GH51" s="670"/>
      <c r="GI51" s="670"/>
      <c r="GJ51" s="670"/>
      <c r="GK51" s="670"/>
      <c r="GL51" s="670"/>
      <c r="GM51" s="670"/>
      <c r="GN51" s="670"/>
      <c r="GO51" s="670"/>
      <c r="GP51" s="670"/>
      <c r="GQ51" s="671"/>
    </row>
    <row r="53" spans="1:199" ht="70.5" customHeight="1" x14ac:dyDescent="0.25">
      <c r="A53" s="1085" t="s">
        <v>140</v>
      </c>
      <c r="B53" s="1085"/>
      <c r="C53" s="1085"/>
      <c r="D53" s="1085"/>
      <c r="E53" s="1085"/>
      <c r="F53" s="1085"/>
      <c r="G53" s="1085"/>
      <c r="H53" s="1085"/>
      <c r="I53" s="1085"/>
      <c r="J53" s="1085"/>
      <c r="K53" s="1085"/>
      <c r="M53" s="1058" t="s">
        <v>140</v>
      </c>
      <c r="N53" s="1058"/>
      <c r="O53" s="1058"/>
      <c r="P53" s="1058"/>
      <c r="Q53" s="1058"/>
      <c r="R53" s="1058"/>
      <c r="S53" s="1058"/>
      <c r="T53" s="1058"/>
      <c r="U53" s="1058"/>
      <c r="V53" s="1058"/>
      <c r="W53" s="1058"/>
      <c r="X53" s="1058" t="s">
        <v>140</v>
      </c>
      <c r="Y53" s="1058"/>
      <c r="Z53" s="1058"/>
      <c r="AA53" s="1058"/>
      <c r="AB53" s="1058"/>
      <c r="AC53" s="1058"/>
      <c r="AD53" s="1058"/>
      <c r="AE53" s="1058"/>
      <c r="AF53" s="1058"/>
      <c r="AG53" s="1058"/>
      <c r="AH53" s="1058"/>
      <c r="AI53" s="1058" t="s">
        <v>140</v>
      </c>
      <c r="AJ53" s="1058"/>
      <c r="AK53" s="1058"/>
      <c r="AL53" s="1058"/>
      <c r="AM53" s="1058"/>
      <c r="AN53" s="1058"/>
      <c r="AO53" s="1058"/>
      <c r="AP53" s="1058"/>
      <c r="AQ53" s="1058"/>
      <c r="AR53" s="1058"/>
      <c r="AS53" s="1058"/>
      <c r="AT53" s="1058" t="s">
        <v>140</v>
      </c>
      <c r="AU53" s="1058"/>
      <c r="AV53" s="1058"/>
      <c r="AW53" s="1058"/>
      <c r="AX53" s="1058"/>
      <c r="AY53" s="1058"/>
      <c r="AZ53" s="1058"/>
      <c r="BA53" s="1058"/>
      <c r="BB53" s="1058"/>
      <c r="BC53" s="1058"/>
      <c r="BD53" s="1058"/>
      <c r="BE53" s="1058" t="s">
        <v>140</v>
      </c>
      <c r="BF53" s="1058"/>
      <c r="BG53" s="1058"/>
      <c r="BH53" s="1058"/>
      <c r="BI53" s="1058"/>
      <c r="BJ53" s="1058"/>
      <c r="BK53" s="1058"/>
      <c r="BL53" s="1058"/>
      <c r="BM53" s="1058"/>
      <c r="BN53" s="1058"/>
      <c r="BO53" s="1058"/>
      <c r="BP53" s="1058" t="s">
        <v>140</v>
      </c>
      <c r="BQ53" s="1058"/>
      <c r="BR53" s="1058"/>
      <c r="BS53" s="1058"/>
      <c r="BT53" s="1058"/>
      <c r="BU53" s="1058"/>
      <c r="BV53" s="1058"/>
      <c r="BW53" s="1058"/>
      <c r="BX53" s="1058"/>
      <c r="BY53" s="1058"/>
      <c r="BZ53" s="1058"/>
      <c r="CA53" s="1058" t="s">
        <v>140</v>
      </c>
      <c r="CB53" s="1058"/>
      <c r="CC53" s="1058"/>
      <c r="CD53" s="1058"/>
      <c r="CE53" s="1058"/>
      <c r="CF53" s="1058"/>
      <c r="CG53" s="1058"/>
      <c r="CH53" s="1058"/>
      <c r="CI53" s="1058"/>
      <c r="CJ53" s="1058"/>
      <c r="CK53" s="1058"/>
      <c r="CL53" s="1058" t="s">
        <v>140</v>
      </c>
      <c r="CM53" s="1058"/>
      <c r="CN53" s="1058"/>
      <c r="CO53" s="1058"/>
      <c r="CP53" s="1058"/>
      <c r="CQ53" s="1058"/>
      <c r="CR53" s="1058"/>
      <c r="CS53" s="1058"/>
      <c r="CT53" s="1058"/>
      <c r="CU53" s="1058"/>
      <c r="CV53" s="1058"/>
      <c r="CW53" s="1058" t="s">
        <v>140</v>
      </c>
      <c r="CX53" s="1058"/>
      <c r="CY53" s="1058"/>
      <c r="CZ53" s="1058"/>
      <c r="DA53" s="1058"/>
      <c r="DB53" s="1058"/>
      <c r="DC53" s="1058"/>
      <c r="DD53" s="1058"/>
      <c r="DE53" s="1058"/>
      <c r="DF53" s="1058"/>
      <c r="DG53" s="1058"/>
      <c r="DH53" s="1058" t="s">
        <v>140</v>
      </c>
      <c r="DI53" s="1058"/>
      <c r="DJ53" s="1058"/>
      <c r="DK53" s="1058"/>
      <c r="DL53" s="1058"/>
      <c r="DM53" s="1058"/>
      <c r="DN53" s="1058"/>
      <c r="DO53" s="1058"/>
      <c r="DP53" s="1058"/>
      <c r="DQ53" s="1058"/>
      <c r="DR53" s="1058"/>
      <c r="DS53" s="1058" t="s">
        <v>140</v>
      </c>
      <c r="DT53" s="1058"/>
      <c r="DU53" s="1058"/>
      <c r="DV53" s="1058"/>
      <c r="DW53" s="1058"/>
      <c r="DX53" s="1058"/>
      <c r="DY53" s="1058"/>
      <c r="DZ53" s="1058"/>
      <c r="EA53" s="1058"/>
      <c r="EB53" s="1058"/>
      <c r="EC53" s="1058"/>
      <c r="ED53" s="1058" t="s">
        <v>140</v>
      </c>
      <c r="EE53" s="1058"/>
      <c r="EF53" s="1058"/>
      <c r="EG53" s="1058"/>
      <c r="EH53" s="1058"/>
      <c r="EI53" s="1058"/>
      <c r="EJ53" s="1058"/>
      <c r="EK53" s="1058"/>
      <c r="EL53" s="1058"/>
      <c r="EM53" s="1058"/>
      <c r="EN53" s="1058"/>
      <c r="EO53" s="1058" t="s">
        <v>140</v>
      </c>
      <c r="EP53" s="1058"/>
      <c r="EQ53" s="1058"/>
      <c r="ER53" s="1058"/>
      <c r="ES53" s="1058"/>
      <c r="ET53" s="1058"/>
      <c r="EU53" s="1058"/>
      <c r="EV53" s="1058"/>
      <c r="EW53" s="1058"/>
      <c r="EX53" s="1058"/>
      <c r="EY53" s="1058"/>
      <c r="EZ53" s="1058" t="s">
        <v>140</v>
      </c>
      <c r="FA53" s="1058"/>
      <c r="FB53" s="1058"/>
      <c r="FC53" s="1058"/>
      <c r="FD53" s="1058"/>
      <c r="FE53" s="1058"/>
      <c r="FF53" s="1058"/>
      <c r="FG53" s="1058"/>
      <c r="FH53" s="1058"/>
      <c r="FI53" s="1058"/>
      <c r="FJ53" s="1058"/>
      <c r="FK53" s="1058" t="s">
        <v>140</v>
      </c>
      <c r="FL53" s="1058"/>
      <c r="FM53" s="1058"/>
      <c r="FN53" s="1058"/>
      <c r="FO53" s="1058"/>
      <c r="FP53" s="1058"/>
      <c r="FQ53" s="1058"/>
      <c r="FR53" s="1058"/>
      <c r="FS53" s="1058"/>
      <c r="FT53" s="1058"/>
      <c r="FU53" s="1058"/>
      <c r="FV53" s="1058" t="s">
        <v>140</v>
      </c>
      <c r="FW53" s="1058"/>
      <c r="FX53" s="1058"/>
      <c r="FY53" s="1058"/>
      <c r="FZ53" s="1058"/>
      <c r="GA53" s="1058"/>
      <c r="GB53" s="1058"/>
      <c r="GC53" s="1058"/>
      <c r="GD53" s="1058"/>
      <c r="GE53" s="1058"/>
      <c r="GF53" s="1058"/>
      <c r="GG53" s="1058" t="s">
        <v>140</v>
      </c>
      <c r="GH53" s="1058"/>
      <c r="GI53" s="1058"/>
      <c r="GJ53" s="1058"/>
      <c r="GK53" s="1058"/>
      <c r="GL53" s="1058"/>
      <c r="GM53" s="1058"/>
      <c r="GN53" s="1058"/>
      <c r="GO53" s="1058"/>
      <c r="GP53" s="1058"/>
      <c r="GQ53" s="1058"/>
    </row>
  </sheetData>
  <mergeCells count="254">
    <mergeCell ref="D37:F38"/>
    <mergeCell ref="A53:K53"/>
    <mergeCell ref="D29:F29"/>
    <mergeCell ref="I29:J29"/>
    <mergeCell ref="D30:F30"/>
    <mergeCell ref="I30:J30"/>
    <mergeCell ref="D31:F31"/>
    <mergeCell ref="I31:J31"/>
    <mergeCell ref="A1:H1"/>
    <mergeCell ref="B5:J5"/>
    <mergeCell ref="D7:F8"/>
    <mergeCell ref="D10:J10"/>
    <mergeCell ref="B28:C28"/>
    <mergeCell ref="D28:F28"/>
    <mergeCell ref="G28:J28"/>
    <mergeCell ref="P31:R31"/>
    <mergeCell ref="U31:V31"/>
    <mergeCell ref="M1:T1"/>
    <mergeCell ref="N5:V5"/>
    <mergeCell ref="P10:V10"/>
    <mergeCell ref="N28:O28"/>
    <mergeCell ref="P28:R28"/>
    <mergeCell ref="S28:V28"/>
    <mergeCell ref="C35:H35"/>
    <mergeCell ref="AL10:AR10"/>
    <mergeCell ref="AJ28:AK28"/>
    <mergeCell ref="AL28:AN28"/>
    <mergeCell ref="AO28:AR28"/>
    <mergeCell ref="O35:T35"/>
    <mergeCell ref="M53:W53"/>
    <mergeCell ref="X1:AE1"/>
    <mergeCell ref="Y5:AG5"/>
    <mergeCell ref="AA10:AG10"/>
    <mergeCell ref="Y28:Z28"/>
    <mergeCell ref="AA28:AC28"/>
    <mergeCell ref="AD28:AG28"/>
    <mergeCell ref="AA29:AC29"/>
    <mergeCell ref="AF29:AG29"/>
    <mergeCell ref="AA30:AC30"/>
    <mergeCell ref="AF30:AG30"/>
    <mergeCell ref="AA31:AC31"/>
    <mergeCell ref="AF31:AG31"/>
    <mergeCell ref="Z35:AE35"/>
    <mergeCell ref="X53:AH53"/>
    <mergeCell ref="P29:R29"/>
    <mergeCell ref="U29:V29"/>
    <mergeCell ref="P30:R30"/>
    <mergeCell ref="U30:V30"/>
    <mergeCell ref="AK35:AP35"/>
    <mergeCell ref="AI53:AS53"/>
    <mergeCell ref="AT1:BA1"/>
    <mergeCell ref="AU5:BC5"/>
    <mergeCell ref="AW10:BC10"/>
    <mergeCell ref="AU28:AV28"/>
    <mergeCell ref="AW28:AY28"/>
    <mergeCell ref="AZ28:BC28"/>
    <mergeCell ref="AW29:AY29"/>
    <mergeCell ref="BB29:BC29"/>
    <mergeCell ref="AW30:AY30"/>
    <mergeCell ref="BB30:BC30"/>
    <mergeCell ref="AW31:AY31"/>
    <mergeCell ref="BB31:BC31"/>
    <mergeCell ref="AV35:BA35"/>
    <mergeCell ref="AT53:BD53"/>
    <mergeCell ref="AL29:AN29"/>
    <mergeCell ref="AQ29:AR29"/>
    <mergeCell ref="AL30:AN30"/>
    <mergeCell ref="AQ30:AR30"/>
    <mergeCell ref="AL31:AN31"/>
    <mergeCell ref="AQ31:AR31"/>
    <mergeCell ref="AI1:AP1"/>
    <mergeCell ref="AJ5:AR5"/>
    <mergeCell ref="BE53:BO53"/>
    <mergeCell ref="BP1:BW1"/>
    <mergeCell ref="BQ5:BY5"/>
    <mergeCell ref="BS10:BY10"/>
    <mergeCell ref="BQ28:BR28"/>
    <mergeCell ref="BS28:BU28"/>
    <mergeCell ref="BV28:BY28"/>
    <mergeCell ref="BS29:BU29"/>
    <mergeCell ref="BX29:BY29"/>
    <mergeCell ref="BS30:BU30"/>
    <mergeCell ref="BX30:BY30"/>
    <mergeCell ref="BS31:BU31"/>
    <mergeCell ref="BX31:BY31"/>
    <mergeCell ref="BR35:BW35"/>
    <mergeCell ref="BP53:BZ53"/>
    <mergeCell ref="BH29:BJ29"/>
    <mergeCell ref="BM29:BN29"/>
    <mergeCell ref="BH30:BJ30"/>
    <mergeCell ref="BM30:BN30"/>
    <mergeCell ref="BH31:BJ31"/>
    <mergeCell ref="BM31:BN31"/>
    <mergeCell ref="BE1:BL1"/>
    <mergeCell ref="BF5:BN5"/>
    <mergeCell ref="BH10:BN10"/>
    <mergeCell ref="CD31:CF31"/>
    <mergeCell ref="CI31:CJ31"/>
    <mergeCell ref="CA1:CH1"/>
    <mergeCell ref="CB5:CJ5"/>
    <mergeCell ref="CD10:CJ10"/>
    <mergeCell ref="CB28:CC28"/>
    <mergeCell ref="CD28:CF28"/>
    <mergeCell ref="CG28:CJ28"/>
    <mergeCell ref="BG35:BL35"/>
    <mergeCell ref="BF28:BG28"/>
    <mergeCell ref="BH28:BJ28"/>
    <mergeCell ref="BK28:BN28"/>
    <mergeCell ref="CZ10:DF10"/>
    <mergeCell ref="CX28:CY28"/>
    <mergeCell ref="CZ28:DB28"/>
    <mergeCell ref="DC28:DF28"/>
    <mergeCell ref="CC35:CH35"/>
    <mergeCell ref="CA53:CK53"/>
    <mergeCell ref="CL1:CS1"/>
    <mergeCell ref="CM5:CU5"/>
    <mergeCell ref="CO10:CU10"/>
    <mergeCell ref="CM28:CN28"/>
    <mergeCell ref="CO28:CQ28"/>
    <mergeCell ref="CR28:CU28"/>
    <mergeCell ref="CO29:CQ29"/>
    <mergeCell ref="CT29:CU29"/>
    <mergeCell ref="CO30:CQ30"/>
    <mergeCell ref="CT30:CU30"/>
    <mergeCell ref="CO31:CQ31"/>
    <mergeCell ref="CT31:CU31"/>
    <mergeCell ref="CN35:CS35"/>
    <mergeCell ref="CL53:CV53"/>
    <mergeCell ref="CD29:CF29"/>
    <mergeCell ref="CI29:CJ29"/>
    <mergeCell ref="CD30:CF30"/>
    <mergeCell ref="CI30:CJ30"/>
    <mergeCell ref="CY35:DD35"/>
    <mergeCell ref="CW53:DG53"/>
    <mergeCell ref="DH1:DO1"/>
    <mergeCell ref="DI5:DQ5"/>
    <mergeCell ref="DK10:DQ10"/>
    <mergeCell ref="DI28:DJ28"/>
    <mergeCell ref="DK28:DM28"/>
    <mergeCell ref="DN28:DQ28"/>
    <mergeCell ref="DK29:DM29"/>
    <mergeCell ref="DP29:DQ29"/>
    <mergeCell ref="DK30:DM30"/>
    <mergeCell ref="DP30:DQ30"/>
    <mergeCell ref="DK31:DM31"/>
    <mergeCell ref="DP31:DQ31"/>
    <mergeCell ref="DJ35:DO35"/>
    <mergeCell ref="DH53:DR53"/>
    <mergeCell ref="CZ29:DB29"/>
    <mergeCell ref="DE29:DF29"/>
    <mergeCell ref="CZ30:DB30"/>
    <mergeCell ref="DE30:DF30"/>
    <mergeCell ref="CZ31:DB31"/>
    <mergeCell ref="DE31:DF31"/>
    <mergeCell ref="CW1:DD1"/>
    <mergeCell ref="CX5:DF5"/>
    <mergeCell ref="DS53:EC53"/>
    <mergeCell ref="ED1:EK1"/>
    <mergeCell ref="EE5:EM5"/>
    <mergeCell ref="EG10:EM10"/>
    <mergeCell ref="EE28:EF28"/>
    <mergeCell ref="EG28:EI28"/>
    <mergeCell ref="EJ28:EM28"/>
    <mergeCell ref="EG29:EI29"/>
    <mergeCell ref="EL29:EM29"/>
    <mergeCell ref="EG30:EI30"/>
    <mergeCell ref="EL30:EM30"/>
    <mergeCell ref="EG31:EI31"/>
    <mergeCell ref="EL31:EM31"/>
    <mergeCell ref="EF35:EK35"/>
    <mergeCell ref="ED53:EN53"/>
    <mergeCell ref="DV29:DX29"/>
    <mergeCell ref="EA29:EB29"/>
    <mergeCell ref="DV30:DX30"/>
    <mergeCell ref="EA30:EB30"/>
    <mergeCell ref="DV31:DX31"/>
    <mergeCell ref="EA31:EB31"/>
    <mergeCell ref="DS1:DZ1"/>
    <mergeCell ref="DT5:EB5"/>
    <mergeCell ref="DV10:EB10"/>
    <mergeCell ref="ER31:ET31"/>
    <mergeCell ref="EW31:EX31"/>
    <mergeCell ref="EO1:EV1"/>
    <mergeCell ref="EP5:EX5"/>
    <mergeCell ref="ER10:EX10"/>
    <mergeCell ref="EP28:EQ28"/>
    <mergeCell ref="ER28:ET28"/>
    <mergeCell ref="EU28:EX28"/>
    <mergeCell ref="DU35:DZ35"/>
    <mergeCell ref="DT28:DU28"/>
    <mergeCell ref="DV28:DX28"/>
    <mergeCell ref="DY28:EB28"/>
    <mergeCell ref="FN10:FT10"/>
    <mergeCell ref="FL28:FM28"/>
    <mergeCell ref="FN28:FP28"/>
    <mergeCell ref="FQ28:FT28"/>
    <mergeCell ref="EQ35:EV35"/>
    <mergeCell ref="EO53:EY53"/>
    <mergeCell ref="EZ1:FG1"/>
    <mergeCell ref="FA5:FI5"/>
    <mergeCell ref="FC10:FI10"/>
    <mergeCell ref="FA28:FB28"/>
    <mergeCell ref="FC28:FE28"/>
    <mergeCell ref="FF28:FI28"/>
    <mergeCell ref="FC29:FE29"/>
    <mergeCell ref="FH29:FI29"/>
    <mergeCell ref="FC30:FE30"/>
    <mergeCell ref="FH30:FI30"/>
    <mergeCell ref="FC31:FE31"/>
    <mergeCell ref="FH31:FI31"/>
    <mergeCell ref="FB35:FG35"/>
    <mergeCell ref="EZ53:FJ53"/>
    <mergeCell ref="ER29:ET29"/>
    <mergeCell ref="EW29:EX29"/>
    <mergeCell ref="ER30:ET30"/>
    <mergeCell ref="EW30:EX30"/>
    <mergeCell ref="FM35:FR35"/>
    <mergeCell ref="FK53:FU53"/>
    <mergeCell ref="FV1:GC1"/>
    <mergeCell ref="FW5:GE5"/>
    <mergeCell ref="FY10:GE10"/>
    <mergeCell ref="FW28:FX28"/>
    <mergeCell ref="FY28:GA28"/>
    <mergeCell ref="GB28:GE28"/>
    <mergeCell ref="FY29:GA29"/>
    <mergeCell ref="GD29:GE29"/>
    <mergeCell ref="FY30:GA30"/>
    <mergeCell ref="GD30:GE30"/>
    <mergeCell ref="FY31:GA31"/>
    <mergeCell ref="GD31:GE31"/>
    <mergeCell ref="FX35:GC35"/>
    <mergeCell ref="FV53:GF53"/>
    <mergeCell ref="FN29:FP29"/>
    <mergeCell ref="FS29:FT29"/>
    <mergeCell ref="FN30:FP30"/>
    <mergeCell ref="FS30:FT30"/>
    <mergeCell ref="FN31:FP31"/>
    <mergeCell ref="FS31:FT31"/>
    <mergeCell ref="FK1:FR1"/>
    <mergeCell ref="FL5:FT5"/>
    <mergeCell ref="GI35:GN35"/>
    <mergeCell ref="GG53:GQ53"/>
    <mergeCell ref="GJ29:GL29"/>
    <mergeCell ref="GO29:GP29"/>
    <mergeCell ref="GJ30:GL30"/>
    <mergeCell ref="GO30:GP30"/>
    <mergeCell ref="GJ31:GL31"/>
    <mergeCell ref="GO31:GP31"/>
    <mergeCell ref="GG1:GN1"/>
    <mergeCell ref="GH5:GP5"/>
    <mergeCell ref="GJ10:GP10"/>
    <mergeCell ref="GH28:GI28"/>
    <mergeCell ref="GJ28:GL28"/>
    <mergeCell ref="GM28:GP28"/>
  </mergeCells>
  <pageMargins left="0.7" right="0.7" top="0.75" bottom="0.75" header="0.3" footer="0.3"/>
  <pageSetup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5"/>
  <sheetViews>
    <sheetView topLeftCell="A64" zoomScale="85" zoomScaleNormal="85" workbookViewId="0">
      <selection activeCell="J70" sqref="J70"/>
    </sheetView>
  </sheetViews>
  <sheetFormatPr defaultRowHeight="15" x14ac:dyDescent="0.25"/>
  <cols>
    <col min="1" max="1" width="3.42578125" customWidth="1"/>
    <col min="2" max="2" width="11.5703125" customWidth="1"/>
    <col min="3" max="3" width="39.7109375" customWidth="1"/>
    <col min="4" max="4" width="12" customWidth="1"/>
    <col min="5" max="5" width="11.28515625" customWidth="1"/>
    <col min="6" max="6" width="10.5703125" customWidth="1"/>
    <col min="7" max="7" width="3.42578125" customWidth="1"/>
    <col min="8" max="8" width="8.7109375" customWidth="1"/>
    <col min="9" max="9" width="2.7109375" customWidth="1"/>
    <col min="10" max="10" width="52.28515625" customWidth="1"/>
    <col min="11" max="11" width="19.42578125" customWidth="1"/>
    <col min="12" max="12" width="10" customWidth="1"/>
    <col min="13" max="13" width="9.85546875" customWidth="1"/>
    <col min="14" max="14" width="9.5703125" customWidth="1"/>
    <col min="15" max="15" width="9.7109375" customWidth="1"/>
    <col min="16" max="16" width="10.7109375" customWidth="1"/>
    <col min="17" max="17" width="2.7109375" customWidth="1"/>
  </cols>
  <sheetData>
    <row r="1" spans="1:19" x14ac:dyDescent="0.25">
      <c r="C1" s="111"/>
    </row>
    <row r="2" spans="1:19" x14ac:dyDescent="0.25">
      <c r="A2" s="109"/>
      <c r="B2" s="109"/>
      <c r="C2" s="109"/>
      <c r="D2" s="109"/>
      <c r="E2" s="109"/>
      <c r="F2" s="109"/>
      <c r="G2" s="109"/>
      <c r="I2" s="109"/>
      <c r="J2" s="109"/>
      <c r="K2" s="109"/>
      <c r="L2" s="109"/>
      <c r="M2" s="109"/>
      <c r="N2" s="109"/>
      <c r="O2" s="109"/>
      <c r="P2" s="109"/>
      <c r="Q2" s="109"/>
    </row>
    <row r="3" spans="1:19" s="8" customFormat="1" ht="21" x14ac:dyDescent="0.25">
      <c r="A3" s="109"/>
      <c r="B3" s="1112" t="s">
        <v>105</v>
      </c>
      <c r="C3" s="1113"/>
      <c r="D3" s="1113"/>
      <c r="E3" s="1113"/>
      <c r="F3" s="1114"/>
      <c r="G3" s="109"/>
      <c r="I3" s="109"/>
      <c r="J3" s="1115" t="s">
        <v>106</v>
      </c>
      <c r="K3" s="1116"/>
      <c r="L3" s="1116"/>
      <c r="M3" s="1116"/>
      <c r="N3" s="1116"/>
      <c r="O3" s="1116"/>
      <c r="P3" s="1117"/>
      <c r="Q3" s="109"/>
    </row>
    <row r="4" spans="1:19" s="8" customFormat="1" ht="12.75" x14ac:dyDescent="0.25">
      <c r="A4" s="109"/>
      <c r="B4" s="1118"/>
      <c r="C4" s="1118"/>
      <c r="D4" s="1120"/>
      <c r="E4" s="1120"/>
      <c r="F4" s="1120"/>
      <c r="G4" s="109"/>
      <c r="I4" s="109"/>
      <c r="J4" s="109"/>
      <c r="K4" s="109"/>
      <c r="L4" s="109"/>
      <c r="M4" s="109"/>
      <c r="N4" s="109"/>
      <c r="O4" s="109"/>
      <c r="P4" s="109"/>
      <c r="Q4" s="109"/>
    </row>
    <row r="5" spans="1:19" s="88" customFormat="1" ht="23.65" customHeight="1" x14ac:dyDescent="0.25">
      <c r="A5" s="109"/>
      <c r="B5" s="1119"/>
      <c r="C5" s="1119"/>
      <c r="D5" s="112">
        <f>'(D1) Tavanet Buxhetore'!C5</f>
        <v>2024</v>
      </c>
      <c r="E5" s="112">
        <f>'(D1) Tavanet Buxhetore'!D5</f>
        <v>2025</v>
      </c>
      <c r="F5" s="112">
        <f>'(D1) Tavanet Buxhetore'!E5</f>
        <v>2026</v>
      </c>
      <c r="G5" s="109"/>
      <c r="I5" s="109"/>
      <c r="J5" s="113"/>
      <c r="K5" s="114" t="s">
        <v>107</v>
      </c>
      <c r="L5" s="115">
        <f>P5-4</f>
        <v>2019</v>
      </c>
      <c r="M5" s="115">
        <f>P5-3</f>
        <v>2020</v>
      </c>
      <c r="N5" s="115">
        <f>P5-2</f>
        <v>2021</v>
      </c>
      <c r="O5" s="115">
        <f>P5-1</f>
        <v>2022</v>
      </c>
      <c r="P5" s="116">
        <f>'(B1) Inf. i Përgj.'!$B$7</f>
        <v>2023</v>
      </c>
      <c r="Q5" s="109"/>
    </row>
    <row r="6" spans="1:19" s="8" customFormat="1" ht="16.149999999999999" customHeight="1" x14ac:dyDescent="0.25">
      <c r="A6" s="584"/>
      <c r="B6" s="698">
        <v>1110</v>
      </c>
      <c r="C6" s="1109" t="s">
        <v>11</v>
      </c>
      <c r="D6" s="1110"/>
      <c r="E6" s="1110"/>
      <c r="F6" s="1111"/>
      <c r="G6" s="584"/>
      <c r="H6" s="117"/>
      <c r="I6" s="109"/>
      <c r="J6" s="118" t="s">
        <v>95</v>
      </c>
      <c r="K6" s="119">
        <f>'(B1) Inf. i Përgj.'!$B$24</f>
        <v>6</v>
      </c>
      <c r="L6" s="107"/>
      <c r="M6" s="107"/>
      <c r="N6" s="107"/>
      <c r="O6" s="107"/>
      <c r="P6" s="108"/>
      <c r="Q6" s="109"/>
      <c r="R6" s="117"/>
      <c r="S6" s="117"/>
    </row>
    <row r="7" spans="1:19" s="8" customFormat="1" ht="16.149999999999999" customHeight="1" x14ac:dyDescent="0.25">
      <c r="A7" s="584"/>
      <c r="B7" s="699" t="s">
        <v>813</v>
      </c>
      <c r="C7" s="700"/>
      <c r="D7" s="701">
        <v>116001</v>
      </c>
      <c r="E7" s="701">
        <v>116104</v>
      </c>
      <c r="F7" s="701">
        <v>116104</v>
      </c>
      <c r="G7" s="584"/>
      <c r="H7" s="117"/>
      <c r="I7" s="109"/>
      <c r="J7" s="118" t="s">
        <v>96</v>
      </c>
      <c r="K7" s="120" t="str">
        <f>'(B1) Inf. i Përgj.'!$B$25</f>
        <v/>
      </c>
      <c r="L7" s="109"/>
      <c r="M7" s="109"/>
      <c r="N7" s="109"/>
      <c r="O7" s="109"/>
      <c r="P7" s="110"/>
      <c r="Q7" s="109"/>
      <c r="R7" s="117"/>
      <c r="S7" s="117"/>
    </row>
    <row r="8" spans="1:19" s="8" customFormat="1" ht="16.149999999999999" customHeight="1" x14ac:dyDescent="0.25">
      <c r="A8" s="584"/>
      <c r="B8" s="699" t="s">
        <v>814</v>
      </c>
      <c r="C8" s="700"/>
      <c r="D8" s="701">
        <v>37257</v>
      </c>
      <c r="E8" s="701">
        <v>48338</v>
      </c>
      <c r="F8" s="701">
        <v>48338</v>
      </c>
      <c r="G8" s="584"/>
      <c r="H8" s="117"/>
      <c r="I8" s="109"/>
      <c r="J8" s="118" t="s">
        <v>97</v>
      </c>
      <c r="K8" s="120">
        <f>'(B1) Inf. i Përgj.'!$B$26</f>
        <v>951.01</v>
      </c>
      <c r="L8" s="109"/>
      <c r="M8" s="109"/>
      <c r="N8" s="109"/>
      <c r="O8" s="109"/>
      <c r="P8" s="110"/>
      <c r="Q8" s="109"/>
      <c r="R8" s="117"/>
      <c r="S8" s="117"/>
    </row>
    <row r="9" spans="1:19" s="8" customFormat="1" ht="16.149999999999999" customHeight="1" x14ac:dyDescent="0.25">
      <c r="A9" s="584"/>
      <c r="B9" s="702" t="s">
        <v>815</v>
      </c>
      <c r="C9" s="703"/>
      <c r="D9" s="704">
        <v>0</v>
      </c>
      <c r="E9" s="704">
        <v>5000</v>
      </c>
      <c r="F9" s="704">
        <v>5000</v>
      </c>
      <c r="G9" s="584"/>
      <c r="H9" s="117"/>
      <c r="I9" s="109"/>
      <c r="J9" s="121" t="s">
        <v>91</v>
      </c>
      <c r="K9" s="120" t="str">
        <f>'(B1) Inf. i Përgj.'!$B$27</f>
        <v/>
      </c>
      <c r="L9" s="109"/>
      <c r="M9" s="109"/>
      <c r="N9" s="109"/>
      <c r="O9" s="109"/>
      <c r="P9" s="110"/>
      <c r="Q9" s="109"/>
      <c r="R9" s="117"/>
      <c r="S9" s="117"/>
    </row>
    <row r="10" spans="1:19" s="8" customFormat="1" ht="16.149999999999999" customHeight="1" x14ac:dyDescent="0.25">
      <c r="A10" s="584"/>
      <c r="B10" s="705"/>
      <c r="C10" s="122" t="s">
        <v>816</v>
      </c>
      <c r="D10" s="706">
        <f>SUM(D7:D9)</f>
        <v>153258</v>
      </c>
      <c r="E10" s="706">
        <f>SUM(E7:E9)</f>
        <v>169442</v>
      </c>
      <c r="F10" s="706">
        <f>SUM(F7:F9)</f>
        <v>169442</v>
      </c>
      <c r="G10" s="584"/>
      <c r="H10" s="117"/>
      <c r="I10" s="109"/>
      <c r="J10" s="123" t="s">
        <v>98</v>
      </c>
      <c r="K10" s="120" t="str">
        <f>'(B1) Inf. i Përgj.'!$B$28</f>
        <v/>
      </c>
      <c r="L10" s="109"/>
      <c r="M10" s="109"/>
      <c r="N10" s="109"/>
      <c r="O10" s="109"/>
      <c r="P10" s="110"/>
      <c r="Q10" s="109"/>
      <c r="R10" s="117"/>
      <c r="S10" s="117"/>
    </row>
    <row r="11" spans="1:19" s="87" customFormat="1" ht="16.149999999999999" customHeight="1" x14ac:dyDescent="0.25">
      <c r="A11" s="584"/>
      <c r="B11" s="698">
        <v>3140</v>
      </c>
      <c r="C11" s="1109" t="s">
        <v>208</v>
      </c>
      <c r="D11" s="1110"/>
      <c r="E11" s="1110"/>
      <c r="F11" s="1111"/>
      <c r="G11" s="584"/>
      <c r="H11" s="124"/>
      <c r="I11" s="109"/>
      <c r="J11" s="118" t="s">
        <v>97</v>
      </c>
      <c r="K11" s="120">
        <f>'(B1) Inf. i Përgj.'!$B$29</f>
        <v>951.01</v>
      </c>
      <c r="L11" s="109"/>
      <c r="M11" s="109"/>
      <c r="N11" s="109"/>
      <c r="O11" s="109"/>
      <c r="P11" s="110"/>
      <c r="Q11" s="109"/>
      <c r="R11" s="124"/>
      <c r="S11" s="124"/>
    </row>
    <row r="12" spans="1:19" s="8" customFormat="1" ht="16.149999999999999" customHeight="1" x14ac:dyDescent="0.25">
      <c r="A12" s="584"/>
      <c r="B12" s="699" t="s">
        <v>813</v>
      </c>
      <c r="C12" s="700"/>
      <c r="D12" s="701">
        <v>8742</v>
      </c>
      <c r="E12" s="701">
        <v>8742</v>
      </c>
      <c r="F12" s="701">
        <v>8742</v>
      </c>
      <c r="G12" s="584"/>
      <c r="H12" s="117"/>
      <c r="I12" s="109"/>
      <c r="J12" s="121" t="s">
        <v>99</v>
      </c>
      <c r="K12" s="120">
        <f>'(B1) Inf. i Përgj.'!$B$30</f>
        <v>0</v>
      </c>
      <c r="L12" s="109"/>
      <c r="M12" s="109"/>
      <c r="N12" s="109"/>
      <c r="O12" s="109"/>
      <c r="P12" s="110"/>
      <c r="Q12" s="109"/>
      <c r="R12" s="117"/>
      <c r="S12" s="117"/>
    </row>
    <row r="13" spans="1:19" s="8" customFormat="1" ht="16.149999999999999" customHeight="1" x14ac:dyDescent="0.25">
      <c r="A13" s="584"/>
      <c r="B13" s="699" t="s">
        <v>814</v>
      </c>
      <c r="C13" s="700"/>
      <c r="D13" s="701">
        <v>1261</v>
      </c>
      <c r="E13" s="701">
        <v>1261</v>
      </c>
      <c r="F13" s="701">
        <v>1261</v>
      </c>
      <c r="G13" s="584"/>
      <c r="H13" s="117"/>
      <c r="I13" s="109"/>
      <c r="J13" s="123" t="s">
        <v>100</v>
      </c>
      <c r="K13" s="120">
        <f>'(B1) Inf. i Përgj.'!$B$31</f>
        <v>0</v>
      </c>
      <c r="L13" s="109"/>
      <c r="M13" s="109"/>
      <c r="N13" s="109"/>
      <c r="O13" s="109"/>
      <c r="P13" s="110"/>
      <c r="Q13" s="109"/>
      <c r="R13" s="117"/>
      <c r="S13" s="117"/>
    </row>
    <row r="14" spans="1:19" s="8" customFormat="1" ht="16.149999999999999" customHeight="1" x14ac:dyDescent="0.25">
      <c r="A14" s="584"/>
      <c r="B14" s="702" t="s">
        <v>815</v>
      </c>
      <c r="C14" s="703"/>
      <c r="D14" s="704">
        <v>0</v>
      </c>
      <c r="E14" s="704">
        <v>0</v>
      </c>
      <c r="F14" s="704">
        <v>0</v>
      </c>
      <c r="G14" s="584"/>
      <c r="H14" s="117"/>
      <c r="I14" s="109"/>
      <c r="J14" s="123" t="s">
        <v>101</v>
      </c>
      <c r="K14" s="120">
        <f>'(B1) Inf. i Përgj.'!$B$32</f>
        <v>0</v>
      </c>
      <c r="L14" s="109"/>
      <c r="M14" s="109"/>
      <c r="N14" s="109"/>
      <c r="O14" s="109"/>
      <c r="P14" s="110"/>
      <c r="Q14" s="109"/>
      <c r="R14" s="117"/>
      <c r="S14" s="117"/>
    </row>
    <row r="15" spans="1:19" s="8" customFormat="1" ht="16.149999999999999" customHeight="1" x14ac:dyDescent="0.25">
      <c r="A15" s="584"/>
      <c r="B15" s="705"/>
      <c r="C15" s="122" t="s">
        <v>816</v>
      </c>
      <c r="D15" s="706">
        <f>SUM(D12:D14)</f>
        <v>10003</v>
      </c>
      <c r="E15" s="706">
        <f>SUM(E12:E14)</f>
        <v>10003</v>
      </c>
      <c r="F15" s="706">
        <f>SUM(F12:F14)</f>
        <v>10003</v>
      </c>
      <c r="G15" s="584"/>
      <c r="H15" s="117"/>
      <c r="I15" s="109"/>
      <c r="J15" s="123" t="s">
        <v>102</v>
      </c>
      <c r="K15" s="120">
        <f>'(B1) Inf. i Përgj.'!$B$33</f>
        <v>0</v>
      </c>
      <c r="L15" s="126"/>
      <c r="M15" s="126"/>
      <c r="N15" s="126"/>
      <c r="O15" s="126"/>
      <c r="P15" s="127"/>
      <c r="Q15" s="109"/>
      <c r="R15" s="117"/>
      <c r="S15" s="117"/>
    </row>
    <row r="16" spans="1:19" s="87" customFormat="1" ht="16.149999999999999" customHeight="1" x14ac:dyDescent="0.25">
      <c r="A16" s="584"/>
      <c r="B16" s="698">
        <v>4220</v>
      </c>
      <c r="C16" s="1109" t="s">
        <v>224</v>
      </c>
      <c r="D16" s="1110"/>
      <c r="E16" s="1110"/>
      <c r="F16" s="1111"/>
      <c r="G16" s="584"/>
      <c r="H16" s="124"/>
      <c r="I16" s="109"/>
      <c r="J16" s="118" t="s">
        <v>600</v>
      </c>
      <c r="K16" s="128" t="s">
        <v>19</v>
      </c>
      <c r="L16" s="129">
        <v>56053</v>
      </c>
      <c r="M16" s="129">
        <v>56669</v>
      </c>
      <c r="N16" s="129">
        <v>55822</v>
      </c>
      <c r="O16" s="129">
        <v>55765</v>
      </c>
      <c r="P16" s="130">
        <v>55986</v>
      </c>
      <c r="Q16" s="109"/>
      <c r="R16" s="124"/>
      <c r="S16" s="124"/>
    </row>
    <row r="17" spans="1:19" s="8" customFormat="1" ht="16.149999999999999" customHeight="1" x14ac:dyDescent="0.25">
      <c r="A17" s="584"/>
      <c r="B17" s="699" t="s">
        <v>813</v>
      </c>
      <c r="C17" s="700"/>
      <c r="D17" s="701">
        <v>7102</v>
      </c>
      <c r="E17" s="701">
        <v>7102</v>
      </c>
      <c r="F17" s="701">
        <v>7102</v>
      </c>
      <c r="G17" s="584"/>
      <c r="H17" s="117"/>
      <c r="J17" s="118" t="s">
        <v>601</v>
      </c>
      <c r="K17" s="128" t="s">
        <v>19</v>
      </c>
      <c r="L17" s="129">
        <v>395</v>
      </c>
      <c r="M17" s="129">
        <v>395</v>
      </c>
      <c r="N17" s="129">
        <v>494</v>
      </c>
      <c r="O17" s="129">
        <v>502</v>
      </c>
      <c r="P17" s="130">
        <v>506</v>
      </c>
      <c r="S17" s="117"/>
    </row>
    <row r="18" spans="1:19" s="8" customFormat="1" ht="16.149999999999999" customHeight="1" x14ac:dyDescent="0.25">
      <c r="A18" s="584"/>
      <c r="B18" s="699" t="s">
        <v>814</v>
      </c>
      <c r="C18" s="700"/>
      <c r="D18" s="701">
        <v>100</v>
      </c>
      <c r="E18" s="701">
        <v>100</v>
      </c>
      <c r="F18" s="701">
        <v>100</v>
      </c>
      <c r="G18" s="584"/>
      <c r="H18" s="117"/>
      <c r="J18" s="118" t="s">
        <v>602</v>
      </c>
      <c r="K18" s="128" t="s">
        <v>19</v>
      </c>
      <c r="L18" s="129">
        <v>138</v>
      </c>
      <c r="M18" s="129">
        <v>139</v>
      </c>
      <c r="N18" s="129">
        <v>144</v>
      </c>
      <c r="O18" s="129">
        <v>145</v>
      </c>
      <c r="P18" s="130">
        <v>145</v>
      </c>
      <c r="S18" s="117"/>
    </row>
    <row r="19" spans="1:19" s="8" customFormat="1" ht="16.149999999999999" customHeight="1" x14ac:dyDescent="0.15">
      <c r="A19" s="584"/>
      <c r="B19" s="702" t="s">
        <v>815</v>
      </c>
      <c r="C19" s="703"/>
      <c r="D19" s="704">
        <v>0</v>
      </c>
      <c r="E19" s="704">
        <v>0</v>
      </c>
      <c r="F19" s="704">
        <v>0</v>
      </c>
      <c r="G19" s="584"/>
      <c r="H19" s="117"/>
      <c r="S19" s="117"/>
    </row>
    <row r="20" spans="1:19" s="8" customFormat="1" ht="16.149999999999999" customHeight="1" x14ac:dyDescent="0.15">
      <c r="A20" s="584"/>
      <c r="B20" s="705"/>
      <c r="C20" s="122" t="s">
        <v>816</v>
      </c>
      <c r="D20" s="706">
        <f>SUM(D17:D19)</f>
        <v>7202</v>
      </c>
      <c r="E20" s="706">
        <f>SUM(E17:E19)</f>
        <v>7202</v>
      </c>
      <c r="F20" s="706">
        <f>SUM(F17:F19)</f>
        <v>7202</v>
      </c>
      <c r="G20" s="584"/>
      <c r="H20" s="117"/>
      <c r="S20" s="117"/>
    </row>
    <row r="21" spans="1:19" s="87" customFormat="1" ht="16.149999999999999" customHeight="1" x14ac:dyDescent="0.25">
      <c r="A21" s="584"/>
      <c r="B21" s="698">
        <v>4240</v>
      </c>
      <c r="C21" s="1109" t="s">
        <v>228</v>
      </c>
      <c r="D21" s="1110"/>
      <c r="E21" s="1110"/>
      <c r="F21" s="1111"/>
      <c r="G21" s="584"/>
      <c r="H21" s="124"/>
      <c r="S21" s="124"/>
    </row>
    <row r="22" spans="1:19" x14ac:dyDescent="0.25">
      <c r="A22" s="584"/>
      <c r="B22" s="699" t="s">
        <v>813</v>
      </c>
      <c r="C22" s="700"/>
      <c r="D22" s="701">
        <v>6878</v>
      </c>
      <c r="E22" s="701">
        <v>6865</v>
      </c>
      <c r="F22" s="701">
        <v>6865</v>
      </c>
      <c r="G22" s="584"/>
    </row>
    <row r="23" spans="1:19" x14ac:dyDescent="0.25">
      <c r="A23" s="584"/>
      <c r="B23" s="699" t="s">
        <v>814</v>
      </c>
      <c r="C23" s="700"/>
      <c r="D23" s="701">
        <v>6719</v>
      </c>
      <c r="E23" s="701">
        <v>9732</v>
      </c>
      <c r="F23" s="701">
        <v>9732</v>
      </c>
      <c r="G23" s="584"/>
    </row>
    <row r="24" spans="1:19" x14ac:dyDescent="0.25">
      <c r="A24" s="584"/>
      <c r="B24" s="702" t="s">
        <v>815</v>
      </c>
      <c r="C24" s="703"/>
      <c r="D24" s="704">
        <v>0</v>
      </c>
      <c r="E24" s="704">
        <v>0</v>
      </c>
      <c r="F24" s="704">
        <v>0</v>
      </c>
      <c r="G24" s="584"/>
    </row>
    <row r="25" spans="1:19" x14ac:dyDescent="0.25">
      <c r="A25" s="584"/>
      <c r="B25" s="705"/>
      <c r="C25" s="122" t="s">
        <v>816</v>
      </c>
      <c r="D25" s="706">
        <f>SUM(D22:D24)</f>
        <v>13597</v>
      </c>
      <c r="E25" s="706">
        <f>SUM(E22:E24)</f>
        <v>16597</v>
      </c>
      <c r="F25" s="706">
        <f>SUM(F22:F24)</f>
        <v>16597</v>
      </c>
      <c r="G25" s="584"/>
    </row>
    <row r="26" spans="1:19" x14ac:dyDescent="0.25">
      <c r="A26" s="584"/>
      <c r="B26" s="698">
        <v>4260</v>
      </c>
      <c r="C26" s="1109" t="s">
        <v>258</v>
      </c>
      <c r="D26" s="1110"/>
      <c r="E26" s="1110"/>
      <c r="F26" s="1111"/>
      <c r="G26" s="584"/>
    </row>
    <row r="27" spans="1:19" x14ac:dyDescent="0.25">
      <c r="A27" s="584"/>
      <c r="B27" s="699" t="s">
        <v>813</v>
      </c>
      <c r="C27" s="700"/>
      <c r="D27" s="701">
        <v>23290</v>
      </c>
      <c r="E27" s="701">
        <v>23290</v>
      </c>
      <c r="F27" s="701">
        <v>23290</v>
      </c>
      <c r="G27" s="584"/>
    </row>
    <row r="28" spans="1:19" x14ac:dyDescent="0.25">
      <c r="A28" s="584"/>
      <c r="B28" s="699" t="s">
        <v>814</v>
      </c>
      <c r="C28" s="700"/>
      <c r="D28" s="701">
        <v>2502</v>
      </c>
      <c r="E28" s="701">
        <v>2502</v>
      </c>
      <c r="F28" s="701">
        <v>2502</v>
      </c>
      <c r="G28" s="584"/>
    </row>
    <row r="29" spans="1:19" x14ac:dyDescent="0.25">
      <c r="A29" s="584"/>
      <c r="B29" s="702" t="s">
        <v>815</v>
      </c>
      <c r="C29" s="703"/>
      <c r="D29" s="704">
        <v>0</v>
      </c>
      <c r="E29" s="704">
        <v>0</v>
      </c>
      <c r="F29" s="704">
        <v>0</v>
      </c>
      <c r="G29" s="584"/>
    </row>
    <row r="30" spans="1:19" x14ac:dyDescent="0.25">
      <c r="A30" s="584"/>
      <c r="B30" s="705"/>
      <c r="C30" s="122" t="s">
        <v>816</v>
      </c>
      <c r="D30" s="706">
        <f>SUM(D27:D29)</f>
        <v>25792</v>
      </c>
      <c r="E30" s="706">
        <f>SUM(E27:E29)</f>
        <v>25792</v>
      </c>
      <c r="F30" s="706">
        <f>SUM(F27:F29)</f>
        <v>25792</v>
      </c>
      <c r="G30" s="584"/>
    </row>
    <row r="31" spans="1:19" x14ac:dyDescent="0.25">
      <c r="A31" s="584"/>
      <c r="B31" s="698">
        <v>4520</v>
      </c>
      <c r="C31" s="1109" t="s">
        <v>272</v>
      </c>
      <c r="D31" s="1110"/>
      <c r="E31" s="1110"/>
      <c r="F31" s="1111"/>
      <c r="G31" s="584"/>
    </row>
    <row r="32" spans="1:19" x14ac:dyDescent="0.25">
      <c r="A32" s="584"/>
      <c r="B32" s="699" t="s">
        <v>813</v>
      </c>
      <c r="C32" s="700"/>
      <c r="D32" s="701">
        <v>19829</v>
      </c>
      <c r="E32" s="701">
        <v>19829</v>
      </c>
      <c r="F32" s="701">
        <v>19829</v>
      </c>
      <c r="G32" s="584"/>
    </row>
    <row r="33" spans="1:7" x14ac:dyDescent="0.25">
      <c r="A33" s="584"/>
      <c r="B33" s="699" t="s">
        <v>814</v>
      </c>
      <c r="C33" s="700"/>
      <c r="D33" s="701">
        <v>5774</v>
      </c>
      <c r="E33" s="701">
        <v>11774</v>
      </c>
      <c r="F33" s="701">
        <v>11774</v>
      </c>
      <c r="G33" s="584"/>
    </row>
    <row r="34" spans="1:7" x14ac:dyDescent="0.25">
      <c r="A34" s="584"/>
      <c r="B34" s="702" t="s">
        <v>815</v>
      </c>
      <c r="C34" s="703"/>
      <c r="D34" s="704">
        <v>201659</v>
      </c>
      <c r="E34" s="704">
        <v>126056</v>
      </c>
      <c r="F34" s="704">
        <v>153556</v>
      </c>
      <c r="G34" s="584"/>
    </row>
    <row r="35" spans="1:7" x14ac:dyDescent="0.25">
      <c r="A35" s="584"/>
      <c r="B35" s="705"/>
      <c r="C35" s="122" t="s">
        <v>816</v>
      </c>
      <c r="D35" s="706">
        <f>SUM(D32:D34)</f>
        <v>227262</v>
      </c>
      <c r="E35" s="706">
        <f>SUM(E32:E34)</f>
        <v>157659</v>
      </c>
      <c r="F35" s="706">
        <f>SUM(F32:F34)</f>
        <v>185159</v>
      </c>
      <c r="G35" s="584"/>
    </row>
    <row r="36" spans="1:7" x14ac:dyDescent="0.25">
      <c r="A36" s="584"/>
      <c r="B36" s="698">
        <v>6140</v>
      </c>
      <c r="C36" s="1109" t="s">
        <v>372</v>
      </c>
      <c r="D36" s="1110"/>
      <c r="E36" s="1110"/>
      <c r="F36" s="1111"/>
      <c r="G36" s="584"/>
    </row>
    <row r="37" spans="1:7" x14ac:dyDescent="0.25">
      <c r="A37" s="584"/>
      <c r="B37" s="699" t="s">
        <v>813</v>
      </c>
      <c r="C37" s="700"/>
      <c r="D37" s="701">
        <v>0</v>
      </c>
      <c r="E37" s="701">
        <v>0</v>
      </c>
      <c r="F37" s="701">
        <v>0</v>
      </c>
      <c r="G37" s="584"/>
    </row>
    <row r="38" spans="1:7" x14ac:dyDescent="0.25">
      <c r="A38" s="584"/>
      <c r="B38" s="699" t="s">
        <v>814</v>
      </c>
      <c r="C38" s="700"/>
      <c r="D38" s="701">
        <v>0</v>
      </c>
      <c r="E38" s="701">
        <v>0</v>
      </c>
      <c r="F38" s="701">
        <v>0</v>
      </c>
      <c r="G38" s="584"/>
    </row>
    <row r="39" spans="1:7" x14ac:dyDescent="0.25">
      <c r="A39" s="584"/>
      <c r="B39" s="702" t="s">
        <v>815</v>
      </c>
      <c r="C39" s="703"/>
      <c r="D39" s="704">
        <v>0</v>
      </c>
      <c r="E39" s="704">
        <v>0</v>
      </c>
      <c r="F39" s="704">
        <v>0</v>
      </c>
      <c r="G39" s="584"/>
    </row>
    <row r="40" spans="1:7" x14ac:dyDescent="0.25">
      <c r="A40" s="584"/>
      <c r="B40" s="705"/>
      <c r="C40" s="122" t="s">
        <v>816</v>
      </c>
      <c r="D40" s="706">
        <f>SUM(D37:D39)</f>
        <v>0</v>
      </c>
      <c r="E40" s="706">
        <f>SUM(E37:E39)</f>
        <v>0</v>
      </c>
      <c r="F40" s="706">
        <f>SUM(F37:F39)</f>
        <v>0</v>
      </c>
      <c r="G40" s="584"/>
    </row>
    <row r="41" spans="1:7" x14ac:dyDescent="0.25">
      <c r="A41" s="584"/>
      <c r="B41" s="698">
        <v>6260</v>
      </c>
      <c r="C41" s="1109" t="s">
        <v>384</v>
      </c>
      <c r="D41" s="1110"/>
      <c r="E41" s="1110"/>
      <c r="F41" s="1111"/>
      <c r="G41" s="584"/>
    </row>
    <row r="42" spans="1:7" x14ac:dyDescent="0.25">
      <c r="A42" s="584"/>
      <c r="B42" s="699" t="s">
        <v>813</v>
      </c>
      <c r="C42" s="700"/>
      <c r="D42" s="701">
        <v>12913</v>
      </c>
      <c r="E42" s="701">
        <v>12913</v>
      </c>
      <c r="F42" s="701">
        <v>12913</v>
      </c>
      <c r="G42" s="584"/>
    </row>
    <row r="43" spans="1:7" x14ac:dyDescent="0.25">
      <c r="A43" s="584"/>
      <c r="B43" s="699" t="s">
        <v>814</v>
      </c>
      <c r="C43" s="700"/>
      <c r="D43" s="701">
        <v>3920</v>
      </c>
      <c r="E43" s="701">
        <v>6920</v>
      </c>
      <c r="F43" s="701">
        <v>6920</v>
      </c>
      <c r="G43" s="584"/>
    </row>
    <row r="44" spans="1:7" x14ac:dyDescent="0.25">
      <c r="A44" s="584"/>
      <c r="B44" s="702" t="s">
        <v>815</v>
      </c>
      <c r="C44" s="703"/>
      <c r="D44" s="704">
        <v>0</v>
      </c>
      <c r="E44" s="704">
        <v>0</v>
      </c>
      <c r="F44" s="704">
        <v>0</v>
      </c>
      <c r="G44" s="584"/>
    </row>
    <row r="45" spans="1:7" x14ac:dyDescent="0.25">
      <c r="A45" s="584"/>
      <c r="B45" s="705"/>
      <c r="C45" s="122" t="s">
        <v>816</v>
      </c>
      <c r="D45" s="706">
        <f>SUM(D42:D44)</f>
        <v>16833</v>
      </c>
      <c r="E45" s="706">
        <f>SUM(E42:E44)</f>
        <v>19833</v>
      </c>
      <c r="F45" s="706">
        <f>SUM(F42:F44)</f>
        <v>19833</v>
      </c>
      <c r="G45" s="584"/>
    </row>
    <row r="46" spans="1:7" x14ac:dyDescent="0.25">
      <c r="A46" s="584"/>
      <c r="B46" s="698">
        <v>8130</v>
      </c>
      <c r="C46" s="1109" t="s">
        <v>425</v>
      </c>
      <c r="D46" s="1110"/>
      <c r="E46" s="1110"/>
      <c r="F46" s="1111"/>
      <c r="G46" s="584"/>
    </row>
    <row r="47" spans="1:7" x14ac:dyDescent="0.25">
      <c r="A47" s="584"/>
      <c r="B47" s="699" t="s">
        <v>813</v>
      </c>
      <c r="C47" s="700"/>
      <c r="D47" s="701">
        <v>3337</v>
      </c>
      <c r="E47" s="701">
        <v>3337</v>
      </c>
      <c r="F47" s="701">
        <v>3337</v>
      </c>
      <c r="G47" s="584"/>
    </row>
    <row r="48" spans="1:7" x14ac:dyDescent="0.25">
      <c r="A48" s="584"/>
      <c r="B48" s="699" t="s">
        <v>814</v>
      </c>
      <c r="C48" s="700"/>
      <c r="D48" s="701">
        <v>8930</v>
      </c>
      <c r="E48" s="701">
        <v>12930</v>
      </c>
      <c r="F48" s="701">
        <v>12930</v>
      </c>
      <c r="G48" s="584"/>
    </row>
    <row r="49" spans="1:7" x14ac:dyDescent="0.25">
      <c r="A49" s="584"/>
      <c r="B49" s="702" t="s">
        <v>815</v>
      </c>
      <c r="C49" s="703"/>
      <c r="D49" s="704">
        <v>1416</v>
      </c>
      <c r="E49" s="704">
        <v>63294</v>
      </c>
      <c r="F49" s="704">
        <v>63294</v>
      </c>
      <c r="G49" s="584"/>
    </row>
    <row r="50" spans="1:7" x14ac:dyDescent="0.25">
      <c r="A50" s="584"/>
      <c r="B50" s="705"/>
      <c r="C50" s="122" t="s">
        <v>816</v>
      </c>
      <c r="D50" s="706">
        <f>SUM(D47:D49)</f>
        <v>13683</v>
      </c>
      <c r="E50" s="706">
        <f>SUM(E47:E49)</f>
        <v>79561</v>
      </c>
      <c r="F50" s="706">
        <f>SUM(F47:F49)</f>
        <v>79561</v>
      </c>
      <c r="G50" s="584"/>
    </row>
    <row r="51" spans="1:7" x14ac:dyDescent="0.25">
      <c r="A51" s="584"/>
      <c r="B51" s="698">
        <v>8220</v>
      </c>
      <c r="C51" s="1109" t="s">
        <v>436</v>
      </c>
      <c r="D51" s="1110"/>
      <c r="E51" s="1110"/>
      <c r="F51" s="1111"/>
      <c r="G51" s="584"/>
    </row>
    <row r="52" spans="1:7" x14ac:dyDescent="0.25">
      <c r="A52" s="584"/>
      <c r="B52" s="699" t="s">
        <v>813</v>
      </c>
      <c r="C52" s="700"/>
      <c r="D52" s="701">
        <v>0</v>
      </c>
      <c r="E52" s="701">
        <v>0</v>
      </c>
      <c r="F52" s="701">
        <v>0</v>
      </c>
      <c r="G52" s="584"/>
    </row>
    <row r="53" spans="1:7" x14ac:dyDescent="0.25">
      <c r="A53" s="584"/>
      <c r="B53" s="699" t="s">
        <v>814</v>
      </c>
      <c r="C53" s="700"/>
      <c r="D53" s="701">
        <v>3960</v>
      </c>
      <c r="E53" s="701">
        <v>3960</v>
      </c>
      <c r="F53" s="701">
        <v>3960</v>
      </c>
      <c r="G53" s="584"/>
    </row>
    <row r="54" spans="1:7" x14ac:dyDescent="0.25">
      <c r="A54" s="584"/>
      <c r="B54" s="702" t="s">
        <v>815</v>
      </c>
      <c r="C54" s="703"/>
      <c r="D54" s="704">
        <v>0</v>
      </c>
      <c r="E54" s="704">
        <v>0</v>
      </c>
      <c r="F54" s="704">
        <v>0</v>
      </c>
      <c r="G54" s="584"/>
    </row>
    <row r="55" spans="1:7" x14ac:dyDescent="0.25">
      <c r="A55" s="584"/>
      <c r="B55" s="705"/>
      <c r="C55" s="122" t="s">
        <v>816</v>
      </c>
      <c r="D55" s="706">
        <f>SUM(D52:D54)</f>
        <v>3960</v>
      </c>
      <c r="E55" s="706">
        <f>SUM(E52:E54)</f>
        <v>3960</v>
      </c>
      <c r="F55" s="706">
        <f>SUM(F52:F54)</f>
        <v>3960</v>
      </c>
      <c r="G55" s="584"/>
    </row>
    <row r="56" spans="1:7" x14ac:dyDescent="0.25">
      <c r="A56" s="584"/>
      <c r="B56" s="698">
        <v>9120</v>
      </c>
      <c r="C56" s="1109" t="s">
        <v>443</v>
      </c>
      <c r="D56" s="1110"/>
      <c r="E56" s="1110"/>
      <c r="F56" s="1111"/>
      <c r="G56" s="584"/>
    </row>
    <row r="57" spans="1:7" x14ac:dyDescent="0.25">
      <c r="A57" s="584"/>
      <c r="B57" s="699" t="s">
        <v>813</v>
      </c>
      <c r="C57" s="700"/>
      <c r="D57" s="701">
        <v>79967</v>
      </c>
      <c r="E57" s="701">
        <v>80126</v>
      </c>
      <c r="F57" s="701">
        <v>80126</v>
      </c>
      <c r="G57" s="584"/>
    </row>
    <row r="58" spans="1:7" x14ac:dyDescent="0.25">
      <c r="A58" s="584"/>
      <c r="B58" s="699" t="s">
        <v>814</v>
      </c>
      <c r="C58" s="700"/>
      <c r="D58" s="701">
        <v>10000</v>
      </c>
      <c r="E58" s="701">
        <v>13816</v>
      </c>
      <c r="F58" s="701">
        <v>13816</v>
      </c>
      <c r="G58" s="584"/>
    </row>
    <row r="59" spans="1:7" x14ac:dyDescent="0.25">
      <c r="A59" s="584"/>
      <c r="B59" s="702" t="s">
        <v>815</v>
      </c>
      <c r="C59" s="703"/>
      <c r="D59" s="704">
        <v>1000</v>
      </c>
      <c r="E59" s="704">
        <v>17045</v>
      </c>
      <c r="F59" s="704">
        <v>17045</v>
      </c>
      <c r="G59" s="584"/>
    </row>
    <row r="60" spans="1:7" x14ac:dyDescent="0.25">
      <c r="A60" s="584"/>
      <c r="B60" s="705"/>
      <c r="C60" s="122" t="s">
        <v>816</v>
      </c>
      <c r="D60" s="706">
        <f>SUM(D57:D59)</f>
        <v>90967</v>
      </c>
      <c r="E60" s="706">
        <f>SUM(E57:E59)</f>
        <v>110987</v>
      </c>
      <c r="F60" s="706">
        <f>SUM(F57:F59)</f>
        <v>110987</v>
      </c>
      <c r="G60" s="584"/>
    </row>
    <row r="61" spans="1:7" x14ac:dyDescent="0.25">
      <c r="A61" s="584"/>
      <c r="B61" s="698">
        <v>9230</v>
      </c>
      <c r="C61" s="1109" t="s">
        <v>466</v>
      </c>
      <c r="D61" s="1110"/>
      <c r="E61" s="1110"/>
      <c r="F61" s="1111"/>
      <c r="G61" s="584"/>
    </row>
    <row r="62" spans="1:7" x14ac:dyDescent="0.25">
      <c r="A62" s="584"/>
      <c r="B62" s="699" t="s">
        <v>813</v>
      </c>
      <c r="C62" s="700"/>
      <c r="D62" s="701">
        <v>12324</v>
      </c>
      <c r="E62" s="701">
        <v>12324</v>
      </c>
      <c r="F62" s="701">
        <v>12324</v>
      </c>
      <c r="G62" s="584"/>
    </row>
    <row r="63" spans="1:7" x14ac:dyDescent="0.25">
      <c r="A63" s="584"/>
      <c r="B63" s="699" t="s">
        <v>814</v>
      </c>
      <c r="C63" s="700"/>
      <c r="D63" s="701">
        <v>5969</v>
      </c>
      <c r="E63" s="701">
        <v>7969</v>
      </c>
      <c r="F63" s="701">
        <v>7969</v>
      </c>
      <c r="G63" s="584"/>
    </row>
    <row r="64" spans="1:7" x14ac:dyDescent="0.25">
      <c r="A64" s="584"/>
      <c r="B64" s="702" t="s">
        <v>815</v>
      </c>
      <c r="C64" s="703"/>
      <c r="D64" s="704">
        <v>21585</v>
      </c>
      <c r="E64" s="704">
        <v>0</v>
      </c>
      <c r="F64" s="704">
        <v>0</v>
      </c>
      <c r="G64" s="584"/>
    </row>
    <row r="65" spans="1:7" x14ac:dyDescent="0.25">
      <c r="A65" s="584"/>
      <c r="B65" s="705"/>
      <c r="C65" s="122" t="s">
        <v>816</v>
      </c>
      <c r="D65" s="706">
        <f>SUM(D62:D64)</f>
        <v>39878</v>
      </c>
      <c r="E65" s="706">
        <f>SUM(E62:E64)</f>
        <v>20293</v>
      </c>
      <c r="F65" s="706">
        <f>SUM(F62:F64)</f>
        <v>20293</v>
      </c>
      <c r="G65" s="584"/>
    </row>
    <row r="66" spans="1:7" x14ac:dyDescent="0.25">
      <c r="A66" s="584"/>
      <c r="B66" s="698">
        <v>10430</v>
      </c>
      <c r="C66" s="1109" t="s">
        <v>486</v>
      </c>
      <c r="D66" s="1110"/>
      <c r="E66" s="1110"/>
      <c r="F66" s="1111"/>
      <c r="G66" s="584"/>
    </row>
    <row r="67" spans="1:7" x14ac:dyDescent="0.25">
      <c r="A67" s="584"/>
      <c r="B67" s="699" t="s">
        <v>813</v>
      </c>
      <c r="C67" s="700"/>
      <c r="D67" s="701">
        <v>11694</v>
      </c>
      <c r="E67" s="701">
        <v>13720</v>
      </c>
      <c r="F67" s="701">
        <v>13720</v>
      </c>
      <c r="G67" s="584"/>
    </row>
    <row r="68" spans="1:7" x14ac:dyDescent="0.25">
      <c r="A68" s="584"/>
      <c r="B68" s="699" t="s">
        <v>814</v>
      </c>
      <c r="C68" s="700"/>
      <c r="D68" s="701">
        <v>288287</v>
      </c>
      <c r="E68" s="701">
        <v>294053</v>
      </c>
      <c r="F68" s="701">
        <v>294053</v>
      </c>
      <c r="G68" s="584"/>
    </row>
    <row r="69" spans="1:7" x14ac:dyDescent="0.25">
      <c r="A69" s="584"/>
      <c r="B69" s="702" t="s">
        <v>815</v>
      </c>
      <c r="C69" s="703"/>
      <c r="D69" s="704">
        <v>0</v>
      </c>
      <c r="E69" s="704">
        <v>0</v>
      </c>
      <c r="F69" s="704">
        <v>0</v>
      </c>
      <c r="G69" s="584"/>
    </row>
    <row r="70" spans="1:7" x14ac:dyDescent="0.25">
      <c r="A70" s="584"/>
      <c r="B70" s="705"/>
      <c r="C70" s="122" t="s">
        <v>816</v>
      </c>
      <c r="D70" s="706">
        <f>SUM(D67:D69)</f>
        <v>299981</v>
      </c>
      <c r="E70" s="706">
        <f>SUM(E67:E69)</f>
        <v>307773</v>
      </c>
      <c r="F70" s="706">
        <f>SUM(F67:F69)</f>
        <v>307773</v>
      </c>
      <c r="G70" s="584"/>
    </row>
    <row r="71" spans="1:7" x14ac:dyDescent="0.25">
      <c r="A71" s="584"/>
      <c r="B71" s="698">
        <v>4130</v>
      </c>
      <c r="C71" s="1109" t="s">
        <v>502</v>
      </c>
      <c r="D71" s="1110"/>
      <c r="E71" s="1110"/>
      <c r="F71" s="1111"/>
      <c r="G71" s="584"/>
    </row>
    <row r="72" spans="1:7" x14ac:dyDescent="0.25">
      <c r="A72" s="584"/>
      <c r="B72" s="699" t="s">
        <v>813</v>
      </c>
      <c r="C72" s="700"/>
      <c r="D72" s="701">
        <v>3061</v>
      </c>
      <c r="E72" s="701">
        <v>3061</v>
      </c>
      <c r="F72" s="701">
        <v>3061</v>
      </c>
      <c r="G72" s="584"/>
    </row>
    <row r="73" spans="1:7" x14ac:dyDescent="0.25">
      <c r="A73" s="584"/>
      <c r="B73" s="699" t="s">
        <v>814</v>
      </c>
      <c r="C73" s="700"/>
      <c r="D73" s="701">
        <v>1650</v>
      </c>
      <c r="E73" s="701">
        <v>1650</v>
      </c>
      <c r="F73" s="701">
        <v>1650</v>
      </c>
      <c r="G73" s="584"/>
    </row>
    <row r="74" spans="1:7" x14ac:dyDescent="0.25">
      <c r="A74" s="584"/>
      <c r="B74" s="702" t="s">
        <v>815</v>
      </c>
      <c r="C74" s="703"/>
      <c r="D74" s="704">
        <v>0</v>
      </c>
      <c r="E74" s="704">
        <v>0</v>
      </c>
      <c r="F74" s="704">
        <v>0</v>
      </c>
      <c r="G74" s="584"/>
    </row>
    <row r="75" spans="1:7" x14ac:dyDescent="0.25">
      <c r="A75" s="584"/>
      <c r="B75" s="705"/>
      <c r="C75" s="122" t="s">
        <v>816</v>
      </c>
      <c r="D75" s="706">
        <f>SUM(D72:D74)</f>
        <v>4711</v>
      </c>
      <c r="E75" s="706">
        <f>SUM(E72:E74)</f>
        <v>4711</v>
      </c>
      <c r="F75" s="706">
        <f>SUM(F72:F74)</f>
        <v>4711</v>
      </c>
      <c r="G75" s="584"/>
    </row>
    <row r="76" spans="1:7" x14ac:dyDescent="0.25">
      <c r="A76" s="584"/>
      <c r="B76" s="698">
        <v>5100</v>
      </c>
      <c r="C76" s="1109" t="s">
        <v>526</v>
      </c>
      <c r="D76" s="1110"/>
      <c r="E76" s="1110"/>
      <c r="F76" s="1111"/>
      <c r="G76" s="584"/>
    </row>
    <row r="77" spans="1:7" x14ac:dyDescent="0.25">
      <c r="A77" s="584"/>
      <c r="B77" s="699" t="s">
        <v>813</v>
      </c>
      <c r="C77" s="700"/>
      <c r="D77" s="701">
        <v>19605</v>
      </c>
      <c r="E77" s="701">
        <v>19605</v>
      </c>
      <c r="F77" s="701">
        <v>19605</v>
      </c>
      <c r="G77" s="584"/>
    </row>
    <row r="78" spans="1:7" x14ac:dyDescent="0.25">
      <c r="A78" s="584"/>
      <c r="B78" s="699" t="s">
        <v>814</v>
      </c>
      <c r="C78" s="700"/>
      <c r="D78" s="701">
        <v>13410</v>
      </c>
      <c r="E78" s="701">
        <v>16410</v>
      </c>
      <c r="F78" s="701">
        <v>16410</v>
      </c>
      <c r="G78" s="584"/>
    </row>
    <row r="79" spans="1:7" x14ac:dyDescent="0.25">
      <c r="A79" s="584"/>
      <c r="B79" s="702" t="s">
        <v>815</v>
      </c>
      <c r="C79" s="703"/>
      <c r="D79" s="704">
        <v>0</v>
      </c>
      <c r="E79" s="704">
        <v>0</v>
      </c>
      <c r="F79" s="704">
        <v>0</v>
      </c>
      <c r="G79" s="584"/>
    </row>
    <row r="80" spans="1:7" x14ac:dyDescent="0.25">
      <c r="A80" s="584"/>
      <c r="B80" s="705"/>
      <c r="C80" s="122" t="s">
        <v>816</v>
      </c>
      <c r="D80" s="706">
        <f>SUM(D77:D79)</f>
        <v>33015</v>
      </c>
      <c r="E80" s="706">
        <f>SUM(E77:E79)</f>
        <v>36015</v>
      </c>
      <c r="F80" s="706">
        <f>SUM(F77:F79)</f>
        <v>36015</v>
      </c>
      <c r="G80" s="584"/>
    </row>
    <row r="81" spans="1:7" x14ac:dyDescent="0.25">
      <c r="A81" s="584"/>
      <c r="B81" s="698">
        <v>3280</v>
      </c>
      <c r="C81" s="1109" t="s">
        <v>552</v>
      </c>
      <c r="D81" s="1110"/>
      <c r="E81" s="1110"/>
      <c r="F81" s="1111"/>
      <c r="G81" s="584"/>
    </row>
    <row r="82" spans="1:7" x14ac:dyDescent="0.25">
      <c r="A82" s="584"/>
      <c r="B82" s="699" t="s">
        <v>813</v>
      </c>
      <c r="C82" s="700"/>
      <c r="D82" s="701">
        <v>23609</v>
      </c>
      <c r="E82" s="701">
        <v>23609</v>
      </c>
      <c r="F82" s="701">
        <v>23609</v>
      </c>
      <c r="G82" s="584"/>
    </row>
    <row r="83" spans="1:7" x14ac:dyDescent="0.25">
      <c r="A83" s="584"/>
      <c r="B83" s="699" t="s">
        <v>814</v>
      </c>
      <c r="C83" s="700"/>
      <c r="D83" s="701">
        <v>8674</v>
      </c>
      <c r="E83" s="701">
        <v>12673</v>
      </c>
      <c r="F83" s="701">
        <v>12673</v>
      </c>
      <c r="G83" s="584"/>
    </row>
    <row r="84" spans="1:7" x14ac:dyDescent="0.25">
      <c r="A84" s="584"/>
      <c r="B84" s="702" t="s">
        <v>815</v>
      </c>
      <c r="C84" s="703"/>
      <c r="D84" s="704">
        <v>0</v>
      </c>
      <c r="E84" s="704">
        <v>0</v>
      </c>
      <c r="F84" s="704">
        <v>0</v>
      </c>
      <c r="G84" s="584"/>
    </row>
    <row r="85" spans="1:7" x14ac:dyDescent="0.25">
      <c r="A85" s="584"/>
      <c r="B85" s="705"/>
      <c r="C85" s="122" t="s">
        <v>816</v>
      </c>
      <c r="D85" s="706">
        <f>SUM(D82:D84)</f>
        <v>32283</v>
      </c>
      <c r="E85" s="706">
        <f>SUM(E82:E84)</f>
        <v>36282</v>
      </c>
      <c r="F85" s="706">
        <f>SUM(F82:F84)</f>
        <v>36282</v>
      </c>
      <c r="G85" s="584"/>
    </row>
    <row r="86" spans="1:7" x14ac:dyDescent="0.25">
      <c r="A86" s="584"/>
      <c r="B86" s="698">
        <v>6370</v>
      </c>
      <c r="C86" s="1109" t="s">
        <v>581</v>
      </c>
      <c r="D86" s="1110"/>
      <c r="E86" s="1110"/>
      <c r="F86" s="1111"/>
      <c r="G86" s="584"/>
    </row>
    <row r="87" spans="1:7" x14ac:dyDescent="0.25">
      <c r="A87" s="584"/>
      <c r="B87" s="699" t="s">
        <v>813</v>
      </c>
      <c r="C87" s="700"/>
      <c r="D87" s="701">
        <v>0</v>
      </c>
      <c r="E87" s="701">
        <v>0</v>
      </c>
      <c r="F87" s="701">
        <v>0</v>
      </c>
      <c r="G87" s="584"/>
    </row>
    <row r="88" spans="1:7" x14ac:dyDescent="0.25">
      <c r="A88" s="584"/>
      <c r="B88" s="699" t="s">
        <v>814</v>
      </c>
      <c r="C88" s="700"/>
      <c r="D88" s="701">
        <v>0</v>
      </c>
      <c r="E88" s="701">
        <v>0</v>
      </c>
      <c r="F88" s="701">
        <v>0</v>
      </c>
      <c r="G88" s="584"/>
    </row>
    <row r="89" spans="1:7" x14ac:dyDescent="0.25">
      <c r="A89" s="584"/>
      <c r="B89" s="702" t="s">
        <v>815</v>
      </c>
      <c r="C89" s="703"/>
      <c r="D89" s="704">
        <v>0</v>
      </c>
      <c r="E89" s="704">
        <v>0</v>
      </c>
      <c r="F89" s="704">
        <v>0</v>
      </c>
      <c r="G89" s="584"/>
    </row>
    <row r="90" spans="1:7" x14ac:dyDescent="0.25">
      <c r="A90" s="584"/>
      <c r="B90" s="705"/>
      <c r="C90" s="122" t="s">
        <v>816</v>
      </c>
      <c r="D90" s="706">
        <f>SUM(D87:D89)</f>
        <v>0</v>
      </c>
      <c r="E90" s="706">
        <f>SUM(E87:E89)</f>
        <v>0</v>
      </c>
      <c r="F90" s="706">
        <f>SUM(F87:F89)</f>
        <v>0</v>
      </c>
      <c r="G90" s="584"/>
    </row>
    <row r="91" spans="1:7" ht="18.75" x14ac:dyDescent="0.25">
      <c r="A91" s="109"/>
      <c r="B91" s="133"/>
      <c r="C91" s="143"/>
      <c r="D91" s="143"/>
      <c r="E91" s="143"/>
      <c r="F91" s="144"/>
      <c r="G91" s="109"/>
    </row>
    <row r="92" spans="1:7" x14ac:dyDescent="0.25">
      <c r="A92" s="109"/>
      <c r="B92" s="134" t="s">
        <v>108</v>
      </c>
      <c r="C92" s="135"/>
      <c r="D92" s="150">
        <f ca="1">total_paga_t1_D1</f>
        <v>348352</v>
      </c>
      <c r="E92" s="150">
        <f ca="1">total_paga_t2_D1</f>
        <v>350627</v>
      </c>
      <c r="F92" s="150">
        <f ca="1">total_paga_t3_D1</f>
        <v>350627</v>
      </c>
      <c r="G92" s="109"/>
    </row>
    <row r="93" spans="1:7" x14ac:dyDescent="0.25">
      <c r="A93" s="109"/>
      <c r="B93" s="134" t="s">
        <v>109</v>
      </c>
      <c r="C93" s="135"/>
      <c r="D93" s="150">
        <f ca="1">total_korrente_t1_D1</f>
        <v>398413</v>
      </c>
      <c r="E93" s="150">
        <f ca="1">total_korrente_t2_D1</f>
        <v>444088</v>
      </c>
      <c r="F93" s="150">
        <f ca="1">total_korrente_t3_D1</f>
        <v>444088</v>
      </c>
      <c r="G93" s="109"/>
    </row>
    <row r="94" spans="1:7" x14ac:dyDescent="0.25">
      <c r="A94" s="109"/>
      <c r="B94" s="134" t="s">
        <v>110</v>
      </c>
      <c r="C94" s="135"/>
      <c r="D94" s="150">
        <f ca="1">total_kapitale_t1_D1</f>
        <v>225660</v>
      </c>
      <c r="E94" s="150">
        <f ca="1">total_kapitale_t2_D1</f>
        <v>211395</v>
      </c>
      <c r="F94" s="150">
        <f ca="1">total_kapitale_t3_D1</f>
        <v>238895</v>
      </c>
      <c r="G94" s="109"/>
    </row>
    <row r="95" spans="1:7" x14ac:dyDescent="0.25">
      <c r="A95" s="109"/>
      <c r="B95" s="136" t="s">
        <v>111</v>
      </c>
      <c r="C95" s="137"/>
      <c r="D95" s="151">
        <f ca="1">total_tavan_t1_D1</f>
        <v>972425</v>
      </c>
      <c r="E95" s="151">
        <f ca="1">total_tavan_t2_D1</f>
        <v>1006110</v>
      </c>
      <c r="F95" s="151">
        <f ca="1">total_tavan_t3_D1</f>
        <v>1033610</v>
      </c>
      <c r="G95" s="109"/>
    </row>
    <row r="96" spans="1:7" x14ac:dyDescent="0.25">
      <c r="A96" s="109"/>
      <c r="C96" s="138"/>
      <c r="G96" s="109"/>
    </row>
    <row r="97" spans="1:7" x14ac:dyDescent="0.25">
      <c r="A97" s="109"/>
      <c r="B97" s="139" t="s">
        <v>112</v>
      </c>
      <c r="C97" s="132"/>
      <c r="D97" s="139">
        <f>'(D1) Tavanet Buxhetore'!$C$99</f>
        <v>972425</v>
      </c>
      <c r="E97" s="139">
        <f>'(D1) Tavanet Buxhetore'!$D$99</f>
        <v>1006110</v>
      </c>
      <c r="F97" s="139">
        <f>'(D1) Tavanet Buxhetore'!$E$99</f>
        <v>1033610</v>
      </c>
      <c r="G97" s="109"/>
    </row>
    <row r="98" spans="1:7" x14ac:dyDescent="0.25">
      <c r="A98" s="109"/>
      <c r="C98" s="138"/>
      <c r="D98" s="149"/>
      <c r="E98" s="149"/>
      <c r="F98" s="149"/>
      <c r="G98" s="109"/>
    </row>
    <row r="99" spans="1:7" x14ac:dyDescent="0.25">
      <c r="A99" s="109"/>
      <c r="B99" s="140" t="s">
        <v>113</v>
      </c>
      <c r="C99" s="148"/>
      <c r="D99" s="377">
        <f>'(D1) Tavanet Buxhetore'!$C$101</f>
        <v>2.0567138853896188E-3</v>
      </c>
      <c r="E99" s="378">
        <f>'(D1) Tavanet Buxhetore'!$D$101</f>
        <v>1.9878542107721821E-3</v>
      </c>
      <c r="F99" s="379">
        <f>'(D1) Tavanet Buxhetore'!$E$101</f>
        <v>1.9349657994794942E-3</v>
      </c>
      <c r="G99" s="109"/>
    </row>
    <row r="100" spans="1:7" x14ac:dyDescent="0.25">
      <c r="A100" s="109"/>
      <c r="B100" s="140" t="s">
        <v>114</v>
      </c>
      <c r="C100" s="141"/>
      <c r="D100" s="147">
        <f>'(D1) Tavanet Buxhetore'!$C$102</f>
        <v>2000</v>
      </c>
      <c r="E100" s="147">
        <f>'(D1) Tavanet Buxhetore'!$D$102</f>
        <v>2000</v>
      </c>
      <c r="F100" s="147">
        <f>'(D1) Tavanet Buxhetore'!$E$102</f>
        <v>2000</v>
      </c>
      <c r="G100" s="109"/>
    </row>
    <row r="101" spans="1:7" x14ac:dyDescent="0.25">
      <c r="A101" s="109"/>
      <c r="B101" s="140" t="s">
        <v>115</v>
      </c>
      <c r="C101" s="141"/>
      <c r="D101" s="380">
        <f>'(D1) Tavanet Buxhetore'!$C$103</f>
        <v>2.0567138853896188E-3</v>
      </c>
      <c r="E101" s="380">
        <f>'(D1) Tavanet Buxhetore'!$D$103</f>
        <v>1.9878542107721821E-3</v>
      </c>
      <c r="F101" s="380">
        <f>'(D1) Tavanet Buxhetore'!$E$103</f>
        <v>1.9349657994794942E-3</v>
      </c>
      <c r="G101" s="109"/>
    </row>
    <row r="102" spans="1:7" x14ac:dyDescent="0.25">
      <c r="A102" s="109"/>
      <c r="B102" s="140" t="s">
        <v>116</v>
      </c>
      <c r="C102" s="141"/>
      <c r="D102" s="131">
        <f>'(D1) Tavanet Buxhetore'!$C$104</f>
        <v>2000</v>
      </c>
      <c r="E102" s="131">
        <f>'(D1) Tavanet Buxhetore'!$D$104</f>
        <v>2000</v>
      </c>
      <c r="F102" s="131">
        <f>'(D1) Tavanet Buxhetore'!$E$104</f>
        <v>2000</v>
      </c>
      <c r="G102" s="109"/>
    </row>
    <row r="103" spans="1:7" x14ac:dyDescent="0.25">
      <c r="A103" s="109"/>
      <c r="B103" s="125" t="s">
        <v>117</v>
      </c>
      <c r="C103" s="141"/>
      <c r="D103" s="142">
        <f>'(D1) Tavanet Buxhetore'!$C$105</f>
        <v>4.1134277707792375E-3</v>
      </c>
      <c r="E103" s="142">
        <f>'(D1) Tavanet Buxhetore'!$D$105</f>
        <v>3.9757084215443642E-3</v>
      </c>
      <c r="F103" s="142">
        <f>'(D1) Tavanet Buxhetore'!$E$105</f>
        <v>3.8699315989589884E-3</v>
      </c>
      <c r="G103" s="109"/>
    </row>
    <row r="104" spans="1:7" x14ac:dyDescent="0.25">
      <c r="A104" s="109"/>
      <c r="B104" s="125" t="s">
        <v>118</v>
      </c>
      <c r="C104" s="122"/>
      <c r="D104" s="139">
        <f>'(D1) Tavanet Buxhetore'!$C$106</f>
        <v>4000</v>
      </c>
      <c r="E104" s="139">
        <f>'(D1) Tavanet Buxhetore'!$D$106</f>
        <v>4000</v>
      </c>
      <c r="F104" s="139">
        <f>'(D1) Tavanet Buxhetore'!$E$106</f>
        <v>4000</v>
      </c>
      <c r="G104" s="109"/>
    </row>
    <row r="105" spans="1:7" x14ac:dyDescent="0.25">
      <c r="A105" s="109"/>
      <c r="B105" s="109"/>
      <c r="C105" s="109"/>
      <c r="D105" s="109"/>
      <c r="E105" s="109"/>
      <c r="F105" s="109"/>
      <c r="G105" s="109"/>
    </row>
  </sheetData>
  <mergeCells count="21">
    <mergeCell ref="B3:F3"/>
    <mergeCell ref="J3:P3"/>
    <mergeCell ref="B4:C5"/>
    <mergeCell ref="D4:F4"/>
    <mergeCell ref="C6:F6"/>
    <mergeCell ref="C11:F11"/>
    <mergeCell ref="C16:F16"/>
    <mergeCell ref="C21:F21"/>
    <mergeCell ref="C26:F26"/>
    <mergeCell ref="C31:F31"/>
    <mergeCell ref="C36:F36"/>
    <mergeCell ref="C41:F41"/>
    <mergeCell ref="C46:F46"/>
    <mergeCell ref="C51:F51"/>
    <mergeCell ref="C56:F56"/>
    <mergeCell ref="C86:F86"/>
    <mergeCell ref="C61:F61"/>
    <mergeCell ref="C66:F66"/>
    <mergeCell ref="C71:F71"/>
    <mergeCell ref="C76:F76"/>
    <mergeCell ref="C81:F81"/>
  </mergeCells>
  <pageMargins left="0.7" right="0.7" top="0.75" bottom="0.75" header="0.3" footer="0.3"/>
  <pageSetup orientation="portrait" horizontalDpi="300" verticalDpi="300" r:id="rId1"/>
  <ignoredErrors>
    <ignoredError sqref="B8:B20 B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0"/>
  <sheetViews>
    <sheetView topLeftCell="B58" zoomScale="85" zoomScaleNormal="85" workbookViewId="0">
      <selection activeCell="N7" sqref="N7"/>
    </sheetView>
  </sheetViews>
  <sheetFormatPr defaultRowHeight="15" x14ac:dyDescent="0.25"/>
  <cols>
    <col min="1" max="1" width="2.7109375" hidden="1" customWidth="1"/>
    <col min="2" max="2" width="5.5703125" customWidth="1"/>
    <col min="3" max="3" width="48.42578125" customWidth="1"/>
    <col min="4" max="4" width="8.42578125" customWidth="1"/>
    <col min="5" max="5" width="10.28515625" customWidth="1"/>
    <col min="6" max="6" width="10" customWidth="1"/>
    <col min="7" max="7" width="10.28515625" customWidth="1"/>
    <col min="8" max="8" width="8.42578125" customWidth="1"/>
    <col min="9" max="9" width="10.140625" customWidth="1"/>
    <col min="10" max="10" width="10" customWidth="1"/>
    <col min="11" max="11" width="4.28515625" customWidth="1"/>
  </cols>
  <sheetData>
    <row r="1" spans="1:11" x14ac:dyDescent="0.25">
      <c r="A1" s="109"/>
      <c r="B1" s="109"/>
      <c r="C1" s="109"/>
      <c r="D1" s="109"/>
      <c r="E1" s="109"/>
      <c r="F1" s="109"/>
      <c r="G1" s="109"/>
      <c r="H1" s="109"/>
      <c r="I1" s="109"/>
      <c r="J1" s="109"/>
      <c r="K1" s="109"/>
    </row>
    <row r="2" spans="1:11" x14ac:dyDescent="0.25">
      <c r="A2" s="109"/>
      <c r="B2" s="1121" t="s">
        <v>157</v>
      </c>
      <c r="C2" s="1122"/>
      <c r="D2" s="152">
        <f>'(C1) Burimet Buxhetore'!$C$4</f>
        <v>2021</v>
      </c>
      <c r="E2" s="152">
        <f>'(C1) Burimet Buxhetore'!$D$4</f>
        <v>2022</v>
      </c>
      <c r="F2" s="153">
        <f>'(C1) Burimet Buxhetore'!$E$4</f>
        <v>2023</v>
      </c>
      <c r="G2" s="153">
        <f>'(C1) Burimet Buxhetore'!$F$4</f>
        <v>2023</v>
      </c>
      <c r="H2" s="154">
        <f>'(C1) Burimet Buxhetore'!$G$4</f>
        <v>2024</v>
      </c>
      <c r="I2" s="154">
        <f>'(C1) Burimet Buxhetore'!$H$4</f>
        <v>2025</v>
      </c>
      <c r="J2" s="155">
        <f>'(C1) Burimet Buxhetore'!$I$4</f>
        <v>2026</v>
      </c>
      <c r="K2" s="109"/>
    </row>
    <row r="3" spans="1:11" ht="30" x14ac:dyDescent="0.25">
      <c r="A3" s="109"/>
      <c r="B3" s="1123"/>
      <c r="C3" s="1124"/>
      <c r="D3" s="156" t="s">
        <v>2</v>
      </c>
      <c r="E3" s="156" t="s">
        <v>2</v>
      </c>
      <c r="F3" s="116" t="s">
        <v>158</v>
      </c>
      <c r="G3" s="116" t="s">
        <v>159</v>
      </c>
      <c r="H3" s="157" t="s">
        <v>57</v>
      </c>
      <c r="I3" s="157" t="s">
        <v>57</v>
      </c>
      <c r="J3" s="157" t="s">
        <v>57</v>
      </c>
      <c r="K3" s="109"/>
    </row>
    <row r="4" spans="1:11" x14ac:dyDescent="0.25">
      <c r="A4" s="584"/>
      <c r="B4" s="672" t="s">
        <v>635</v>
      </c>
      <c r="C4" s="673" t="s">
        <v>636</v>
      </c>
      <c r="D4" s="674">
        <v>88897</v>
      </c>
      <c r="E4" s="674">
        <v>77888</v>
      </c>
      <c r="F4" s="674">
        <v>149296</v>
      </c>
      <c r="G4" s="674">
        <v>149296</v>
      </c>
      <c r="H4" s="674">
        <v>152282</v>
      </c>
      <c r="I4" s="674">
        <v>154614</v>
      </c>
      <c r="J4" s="675">
        <v>154614</v>
      </c>
      <c r="K4" s="584"/>
    </row>
    <row r="5" spans="1:11" x14ac:dyDescent="0.25">
      <c r="A5" s="109"/>
      <c r="B5" s="676" t="s">
        <v>637</v>
      </c>
      <c r="C5" s="676" t="s">
        <v>638</v>
      </c>
      <c r="D5" s="677">
        <v>29760</v>
      </c>
      <c r="E5" s="677">
        <v>20401</v>
      </c>
      <c r="F5" s="677">
        <v>62563</v>
      </c>
      <c r="G5" s="677">
        <v>62563</v>
      </c>
      <c r="H5" s="677">
        <v>63814</v>
      </c>
      <c r="I5" s="677">
        <v>64941</v>
      </c>
      <c r="J5" s="678">
        <v>64941</v>
      </c>
      <c r="K5" s="109"/>
    </row>
    <row r="6" spans="1:11" x14ac:dyDescent="0.25">
      <c r="A6" s="584"/>
      <c r="B6" s="679" t="s">
        <v>639</v>
      </c>
      <c r="C6" s="679" t="s">
        <v>640</v>
      </c>
      <c r="D6" s="680">
        <v>348</v>
      </c>
      <c r="E6" s="680">
        <v>298</v>
      </c>
      <c r="F6" s="680">
        <v>1100</v>
      </c>
      <c r="G6" s="680">
        <v>1100</v>
      </c>
      <c r="H6" s="680">
        <v>1122</v>
      </c>
      <c r="I6" s="680">
        <v>1144</v>
      </c>
      <c r="J6" s="681">
        <v>1144</v>
      </c>
      <c r="K6" s="584"/>
    </row>
    <row r="7" spans="1:11" x14ac:dyDescent="0.25">
      <c r="A7" s="584"/>
      <c r="B7" s="679" t="s">
        <v>641</v>
      </c>
      <c r="C7" s="679" t="s">
        <v>642</v>
      </c>
      <c r="D7" s="913">
        <v>11610</v>
      </c>
      <c r="E7" s="913">
        <v>10267</v>
      </c>
      <c r="F7" s="913">
        <v>23100</v>
      </c>
      <c r="G7" s="913">
        <v>23100</v>
      </c>
      <c r="H7" s="913">
        <v>23562</v>
      </c>
      <c r="I7" s="913">
        <v>23834</v>
      </c>
      <c r="J7" s="922">
        <v>23834</v>
      </c>
      <c r="K7" s="584"/>
    </row>
    <row r="8" spans="1:11" x14ac:dyDescent="0.25">
      <c r="A8" s="584"/>
      <c r="B8" s="682" t="s">
        <v>643</v>
      </c>
      <c r="C8" s="682" t="s">
        <v>644</v>
      </c>
      <c r="D8" s="914">
        <v>8205</v>
      </c>
      <c r="E8" s="914">
        <v>7344</v>
      </c>
      <c r="F8" s="914">
        <v>16000</v>
      </c>
      <c r="G8" s="914">
        <v>16000</v>
      </c>
      <c r="H8" s="914">
        <v>16320</v>
      </c>
      <c r="I8" s="914">
        <v>16447</v>
      </c>
      <c r="J8" s="923">
        <v>16447</v>
      </c>
      <c r="K8" s="584"/>
    </row>
    <row r="9" spans="1:11" x14ac:dyDescent="0.25">
      <c r="A9" s="584"/>
      <c r="B9" s="682" t="s">
        <v>645</v>
      </c>
      <c r="C9" s="682" t="s">
        <v>646</v>
      </c>
      <c r="D9" s="683">
        <v>1509</v>
      </c>
      <c r="E9" s="683">
        <v>1425</v>
      </c>
      <c r="F9" s="683">
        <v>4850</v>
      </c>
      <c r="G9" s="683">
        <v>4850</v>
      </c>
      <c r="H9" s="683">
        <v>4947</v>
      </c>
      <c r="I9" s="683">
        <v>5046</v>
      </c>
      <c r="J9" s="684">
        <v>5046</v>
      </c>
      <c r="K9" s="584"/>
    </row>
    <row r="10" spans="1:11" x14ac:dyDescent="0.25">
      <c r="B10" s="682" t="s">
        <v>647</v>
      </c>
      <c r="C10" s="682" t="s">
        <v>648</v>
      </c>
      <c r="D10" s="683">
        <v>1896</v>
      </c>
      <c r="E10" s="683">
        <v>1498</v>
      </c>
      <c r="F10" s="683">
        <v>2250</v>
      </c>
      <c r="G10" s="683">
        <v>2250</v>
      </c>
      <c r="H10" s="683">
        <v>2295</v>
      </c>
      <c r="I10" s="683">
        <v>2341</v>
      </c>
      <c r="J10" s="684">
        <v>2341</v>
      </c>
    </row>
    <row r="11" spans="1:11" x14ac:dyDescent="0.25">
      <c r="B11" s="682" t="s">
        <v>649</v>
      </c>
      <c r="C11" s="682" t="s">
        <v>650</v>
      </c>
      <c r="D11" s="683"/>
      <c r="E11" s="683"/>
      <c r="F11" s="683"/>
      <c r="G11" s="683"/>
      <c r="H11" s="683"/>
      <c r="I11" s="683"/>
      <c r="J11" s="684"/>
    </row>
    <row r="12" spans="1:11" x14ac:dyDescent="0.25">
      <c r="B12" s="679" t="s">
        <v>651</v>
      </c>
      <c r="C12" s="679" t="s">
        <v>652</v>
      </c>
      <c r="D12" s="913">
        <v>577</v>
      </c>
      <c r="E12" s="913">
        <v>103</v>
      </c>
      <c r="F12" s="913">
        <v>663</v>
      </c>
      <c r="G12" s="913">
        <v>663</v>
      </c>
      <c r="H12" s="913">
        <v>676</v>
      </c>
      <c r="I12" s="913">
        <v>689</v>
      </c>
      <c r="J12" s="922">
        <v>689</v>
      </c>
    </row>
    <row r="13" spans="1:11" x14ac:dyDescent="0.25">
      <c r="A13" s="584"/>
      <c r="B13" s="679" t="s">
        <v>653</v>
      </c>
      <c r="C13" s="679" t="s">
        <v>654</v>
      </c>
      <c r="D13" s="680">
        <v>15780</v>
      </c>
      <c r="E13" s="680">
        <v>8443</v>
      </c>
      <c r="F13" s="680">
        <v>35000</v>
      </c>
      <c r="G13" s="680">
        <v>35000</v>
      </c>
      <c r="H13" s="680">
        <v>35700</v>
      </c>
      <c r="I13" s="680">
        <v>36414</v>
      </c>
      <c r="J13" s="681">
        <v>36414</v>
      </c>
      <c r="K13" s="584"/>
    </row>
    <row r="14" spans="1:11" x14ac:dyDescent="0.25">
      <c r="A14" s="584"/>
      <c r="B14" s="679" t="s">
        <v>655</v>
      </c>
      <c r="C14" s="679" t="s">
        <v>656</v>
      </c>
      <c r="D14" s="913">
        <v>1445</v>
      </c>
      <c r="E14" s="913">
        <v>1290</v>
      </c>
      <c r="F14" s="913">
        <v>2700</v>
      </c>
      <c r="G14" s="913">
        <v>2700</v>
      </c>
      <c r="H14" s="913">
        <v>2754</v>
      </c>
      <c r="I14" s="913">
        <v>2860</v>
      </c>
      <c r="J14" s="922">
        <v>2860</v>
      </c>
      <c r="K14" s="584"/>
    </row>
    <row r="15" spans="1:11" x14ac:dyDescent="0.25">
      <c r="A15" s="584"/>
      <c r="B15" s="679" t="s">
        <v>657</v>
      </c>
      <c r="C15" s="679" t="s">
        <v>658</v>
      </c>
      <c r="D15" s="680">
        <v>0</v>
      </c>
      <c r="E15" s="680">
        <v>0</v>
      </c>
      <c r="F15" s="680">
        <v>0</v>
      </c>
      <c r="G15" s="680">
        <v>0</v>
      </c>
      <c r="H15" s="680">
        <v>0</v>
      </c>
      <c r="I15" s="680">
        <v>0</v>
      </c>
      <c r="J15" s="681">
        <v>0</v>
      </c>
      <c r="K15" s="584"/>
    </row>
    <row r="16" spans="1:11" x14ac:dyDescent="0.25">
      <c r="A16" s="584"/>
      <c r="B16" s="679" t="s">
        <v>659</v>
      </c>
      <c r="C16" s="679" t="s">
        <v>660</v>
      </c>
      <c r="D16" s="913">
        <v>0</v>
      </c>
      <c r="E16" s="913">
        <v>0</v>
      </c>
      <c r="F16" s="913">
        <v>0</v>
      </c>
      <c r="G16" s="913">
        <v>0</v>
      </c>
      <c r="H16" s="913">
        <v>0</v>
      </c>
      <c r="I16" s="913">
        <v>0</v>
      </c>
      <c r="J16" s="922">
        <v>0</v>
      </c>
      <c r="K16" s="584"/>
    </row>
    <row r="17" spans="1:11" x14ac:dyDescent="0.25">
      <c r="A17" s="584"/>
      <c r="B17" s="679" t="s">
        <v>661</v>
      </c>
      <c r="C17" s="679" t="s">
        <v>662</v>
      </c>
      <c r="D17" s="680">
        <v>0</v>
      </c>
      <c r="E17" s="680">
        <v>0</v>
      </c>
      <c r="F17" s="680">
        <v>0</v>
      </c>
      <c r="G17" s="680">
        <v>0</v>
      </c>
      <c r="H17" s="680">
        <v>0</v>
      </c>
      <c r="I17" s="680">
        <v>0</v>
      </c>
      <c r="J17" s="681">
        <v>0</v>
      </c>
      <c r="K17" s="584"/>
    </row>
    <row r="18" spans="1:11" x14ac:dyDescent="0.25">
      <c r="A18" s="584"/>
      <c r="B18" s="679" t="s">
        <v>663</v>
      </c>
      <c r="C18" s="679" t="s">
        <v>664</v>
      </c>
      <c r="D18" s="913">
        <v>0</v>
      </c>
      <c r="E18" s="913">
        <v>0</v>
      </c>
      <c r="F18" s="913">
        <v>0</v>
      </c>
      <c r="G18" s="913">
        <v>0</v>
      </c>
      <c r="H18" s="913">
        <v>0</v>
      </c>
      <c r="I18" s="913">
        <v>0</v>
      </c>
      <c r="J18" s="922">
        <v>0</v>
      </c>
      <c r="K18" s="584"/>
    </row>
    <row r="19" spans="1:11" x14ac:dyDescent="0.25">
      <c r="A19" s="584"/>
      <c r="B19" s="908" t="s">
        <v>665</v>
      </c>
      <c r="C19" s="908" t="s">
        <v>666</v>
      </c>
      <c r="D19" s="915">
        <v>20411</v>
      </c>
      <c r="E19" s="915">
        <v>15704</v>
      </c>
      <c r="F19" s="915">
        <v>40495</v>
      </c>
      <c r="G19" s="915">
        <v>40495</v>
      </c>
      <c r="H19" s="915">
        <v>41305</v>
      </c>
      <c r="I19" s="915">
        <v>42135</v>
      </c>
      <c r="J19" s="924">
        <v>42135</v>
      </c>
      <c r="K19" s="584"/>
    </row>
    <row r="20" spans="1:11" x14ac:dyDescent="0.25">
      <c r="A20" s="584"/>
      <c r="B20" s="679" t="s">
        <v>667</v>
      </c>
      <c r="C20" s="679" t="s">
        <v>668</v>
      </c>
      <c r="D20" s="913">
        <v>322</v>
      </c>
      <c r="E20" s="913">
        <v>8</v>
      </c>
      <c r="F20" s="913">
        <v>450</v>
      </c>
      <c r="G20" s="913">
        <v>450</v>
      </c>
      <c r="H20" s="913">
        <v>459</v>
      </c>
      <c r="I20" s="913">
        <v>477</v>
      </c>
      <c r="J20" s="922">
        <v>477</v>
      </c>
      <c r="K20" s="584"/>
    </row>
    <row r="21" spans="1:11" x14ac:dyDescent="0.25">
      <c r="A21" s="584"/>
      <c r="B21" s="679" t="s">
        <v>669</v>
      </c>
      <c r="C21" s="679" t="s">
        <v>670</v>
      </c>
      <c r="D21" s="680">
        <v>17486</v>
      </c>
      <c r="E21" s="680">
        <v>15690</v>
      </c>
      <c r="F21" s="680">
        <v>25000</v>
      </c>
      <c r="G21" s="680">
        <v>25000</v>
      </c>
      <c r="H21" s="680">
        <v>25500</v>
      </c>
      <c r="I21" s="680">
        <v>26010</v>
      </c>
      <c r="J21" s="681">
        <v>26010</v>
      </c>
      <c r="K21" s="584"/>
    </row>
    <row r="22" spans="1:11" x14ac:dyDescent="0.25">
      <c r="A22" s="584"/>
      <c r="B22" s="679" t="s">
        <v>671</v>
      </c>
      <c r="C22" s="679" t="s">
        <v>672</v>
      </c>
      <c r="D22" s="913">
        <v>2368</v>
      </c>
      <c r="E22" s="913">
        <v>6</v>
      </c>
      <c r="F22" s="913">
        <v>25</v>
      </c>
      <c r="G22" s="913">
        <v>25</v>
      </c>
      <c r="H22" s="913">
        <v>25</v>
      </c>
      <c r="I22" s="913">
        <v>21</v>
      </c>
      <c r="J22" s="922">
        <v>21</v>
      </c>
      <c r="K22" s="584"/>
    </row>
    <row r="23" spans="1:11" x14ac:dyDescent="0.25">
      <c r="A23" s="584"/>
      <c r="B23" s="679" t="s">
        <v>673</v>
      </c>
      <c r="C23" s="679" t="s">
        <v>674</v>
      </c>
      <c r="D23" s="680">
        <v>0</v>
      </c>
      <c r="E23" s="680">
        <v>0</v>
      </c>
      <c r="F23" s="680">
        <v>15000</v>
      </c>
      <c r="G23" s="680">
        <v>15000</v>
      </c>
      <c r="H23" s="680">
        <v>15300</v>
      </c>
      <c r="I23" s="680">
        <v>15606</v>
      </c>
      <c r="J23" s="681">
        <v>15606</v>
      </c>
      <c r="K23" s="584"/>
    </row>
    <row r="24" spans="1:11" x14ac:dyDescent="0.25">
      <c r="A24" s="584"/>
      <c r="B24" s="679" t="s">
        <v>675</v>
      </c>
      <c r="C24" s="679" t="s">
        <v>676</v>
      </c>
      <c r="D24" s="913">
        <v>235</v>
      </c>
      <c r="E24" s="913">
        <v>0</v>
      </c>
      <c r="F24" s="913">
        <v>20</v>
      </c>
      <c r="G24" s="913">
        <v>20</v>
      </c>
      <c r="H24" s="913">
        <v>21</v>
      </c>
      <c r="I24" s="913">
        <v>21</v>
      </c>
      <c r="J24" s="922">
        <v>21</v>
      </c>
      <c r="K24" s="584"/>
    </row>
    <row r="25" spans="1:11" x14ac:dyDescent="0.25">
      <c r="A25" s="584"/>
      <c r="B25" s="908" t="s">
        <v>677</v>
      </c>
      <c r="C25" s="908" t="s">
        <v>678</v>
      </c>
      <c r="D25" s="915">
        <v>17326</v>
      </c>
      <c r="E25" s="915">
        <v>15541</v>
      </c>
      <c r="F25" s="915">
        <v>36406</v>
      </c>
      <c r="G25" s="915">
        <v>36406</v>
      </c>
      <c r="H25" s="915">
        <v>37951</v>
      </c>
      <c r="I25" s="915">
        <v>37575</v>
      </c>
      <c r="J25" s="924">
        <v>37575</v>
      </c>
      <c r="K25" s="584"/>
    </row>
    <row r="26" spans="1:11" x14ac:dyDescent="0.25">
      <c r="A26" s="584"/>
      <c r="B26" s="679" t="s">
        <v>679</v>
      </c>
      <c r="C26" s="679" t="s">
        <v>680</v>
      </c>
      <c r="D26" s="913">
        <v>14611</v>
      </c>
      <c r="E26" s="913">
        <v>12842</v>
      </c>
      <c r="F26" s="913">
        <v>24500</v>
      </c>
      <c r="G26" s="913">
        <v>24500</v>
      </c>
      <c r="H26" s="913">
        <v>24990</v>
      </c>
      <c r="I26" s="913">
        <v>25490</v>
      </c>
      <c r="J26" s="922">
        <v>25490</v>
      </c>
      <c r="K26" s="584"/>
    </row>
    <row r="27" spans="1:11" x14ac:dyDescent="0.25">
      <c r="A27" s="109"/>
      <c r="B27" s="909" t="s">
        <v>681</v>
      </c>
      <c r="C27" s="909" t="s">
        <v>682</v>
      </c>
      <c r="D27" s="916">
        <v>14611</v>
      </c>
      <c r="E27" s="916">
        <v>12842</v>
      </c>
      <c r="F27" s="916">
        <v>24500</v>
      </c>
      <c r="G27" s="916">
        <v>24500</v>
      </c>
      <c r="H27" s="916">
        <v>24990</v>
      </c>
      <c r="I27" s="916">
        <v>25490</v>
      </c>
      <c r="J27" s="925">
        <v>25490</v>
      </c>
      <c r="K27" s="109"/>
    </row>
    <row r="28" spans="1:11" x14ac:dyDescent="0.25">
      <c r="A28" s="584"/>
      <c r="B28" s="682" t="s">
        <v>683</v>
      </c>
      <c r="C28" s="682" t="s">
        <v>684</v>
      </c>
      <c r="D28" s="914"/>
      <c r="E28" s="914"/>
      <c r="F28" s="914"/>
      <c r="G28" s="914"/>
      <c r="H28" s="914"/>
      <c r="I28" s="914"/>
      <c r="J28" s="923"/>
      <c r="K28" s="584"/>
    </row>
    <row r="29" spans="1:11" x14ac:dyDescent="0.25">
      <c r="A29" s="584"/>
      <c r="B29" s="682" t="s">
        <v>685</v>
      </c>
      <c r="C29" s="682" t="s">
        <v>686</v>
      </c>
      <c r="D29" s="683"/>
      <c r="E29" s="683"/>
      <c r="F29" s="683"/>
      <c r="G29" s="683"/>
      <c r="H29" s="683"/>
      <c r="I29" s="683"/>
      <c r="J29" s="684"/>
      <c r="K29" s="584"/>
    </row>
    <row r="30" spans="1:11" x14ac:dyDescent="0.25">
      <c r="A30" s="584"/>
      <c r="B30" s="679" t="s">
        <v>687</v>
      </c>
      <c r="C30" s="679" t="s">
        <v>688</v>
      </c>
      <c r="D30" s="680">
        <v>0</v>
      </c>
      <c r="E30" s="680">
        <v>0</v>
      </c>
      <c r="F30" s="680">
        <v>0</v>
      </c>
      <c r="G30" s="680">
        <v>0</v>
      </c>
      <c r="H30" s="680">
        <v>0</v>
      </c>
      <c r="I30" s="680">
        <v>0</v>
      </c>
      <c r="J30" s="681">
        <v>0</v>
      </c>
      <c r="K30" s="584"/>
    </row>
    <row r="31" spans="1:11" x14ac:dyDescent="0.25">
      <c r="A31" s="584"/>
      <c r="B31" s="679" t="s">
        <v>689</v>
      </c>
      <c r="C31" s="679" t="s">
        <v>690</v>
      </c>
      <c r="D31" s="913">
        <v>696</v>
      </c>
      <c r="E31" s="913">
        <v>593</v>
      </c>
      <c r="F31" s="913">
        <v>1600</v>
      </c>
      <c r="G31" s="913">
        <v>1600</v>
      </c>
      <c r="H31" s="913">
        <v>1632</v>
      </c>
      <c r="I31" s="913">
        <v>832</v>
      </c>
      <c r="J31" s="922">
        <v>832</v>
      </c>
      <c r="K31" s="584"/>
    </row>
    <row r="32" spans="1:11" x14ac:dyDescent="0.25">
      <c r="A32" s="584"/>
      <c r="B32" s="682" t="s">
        <v>691</v>
      </c>
      <c r="C32" s="682" t="s">
        <v>692</v>
      </c>
      <c r="D32" s="914">
        <v>696</v>
      </c>
      <c r="E32" s="914">
        <v>593</v>
      </c>
      <c r="F32" s="914">
        <v>1600</v>
      </c>
      <c r="G32" s="914">
        <v>1600</v>
      </c>
      <c r="H32" s="914">
        <v>1632</v>
      </c>
      <c r="I32" s="914">
        <v>832</v>
      </c>
      <c r="J32" s="923">
        <v>832</v>
      </c>
      <c r="K32" s="584"/>
    </row>
    <row r="33" spans="1:11" x14ac:dyDescent="0.25">
      <c r="A33" s="584"/>
      <c r="B33" s="682" t="s">
        <v>693</v>
      </c>
      <c r="C33" s="682" t="s">
        <v>694</v>
      </c>
      <c r="D33" s="683"/>
      <c r="E33" s="683"/>
      <c r="F33" s="683"/>
      <c r="G33" s="683"/>
      <c r="H33" s="683"/>
      <c r="I33" s="683"/>
      <c r="J33" s="684"/>
      <c r="K33" s="584"/>
    </row>
    <row r="34" spans="1:11" x14ac:dyDescent="0.25">
      <c r="A34" s="584"/>
      <c r="B34" s="682" t="s">
        <v>695</v>
      </c>
      <c r="C34" s="682" t="s">
        <v>696</v>
      </c>
      <c r="D34" s="914"/>
      <c r="E34" s="914"/>
      <c r="F34" s="914"/>
      <c r="G34" s="914"/>
      <c r="H34" s="914"/>
      <c r="I34" s="914"/>
      <c r="J34" s="923"/>
      <c r="K34" s="584"/>
    </row>
    <row r="35" spans="1:11" x14ac:dyDescent="0.25">
      <c r="A35" s="584"/>
      <c r="B35" s="679" t="s">
        <v>697</v>
      </c>
      <c r="C35" s="679" t="s">
        <v>698</v>
      </c>
      <c r="D35" s="913">
        <v>477</v>
      </c>
      <c r="E35" s="913">
        <v>381</v>
      </c>
      <c r="F35" s="913">
        <v>800</v>
      </c>
      <c r="G35" s="913">
        <v>800</v>
      </c>
      <c r="H35" s="913">
        <v>1632</v>
      </c>
      <c r="I35" s="913">
        <v>832</v>
      </c>
      <c r="J35" s="922">
        <v>832</v>
      </c>
      <c r="K35" s="584"/>
    </row>
    <row r="36" spans="1:11" x14ac:dyDescent="0.25">
      <c r="A36" s="584"/>
      <c r="B36" s="682" t="s">
        <v>699</v>
      </c>
      <c r="C36" s="682" t="s">
        <v>700</v>
      </c>
      <c r="D36" s="914">
        <v>477</v>
      </c>
      <c r="E36" s="914">
        <v>381</v>
      </c>
      <c r="F36" s="914">
        <v>800</v>
      </c>
      <c r="G36" s="914">
        <v>800</v>
      </c>
      <c r="H36" s="914">
        <v>1632</v>
      </c>
      <c r="I36" s="914">
        <v>832</v>
      </c>
      <c r="J36" s="923">
        <v>832</v>
      </c>
      <c r="K36" s="584"/>
    </row>
    <row r="37" spans="1:11" x14ac:dyDescent="0.25">
      <c r="A37" s="584"/>
      <c r="B37" s="682" t="s">
        <v>701</v>
      </c>
      <c r="C37" s="682" t="s">
        <v>702</v>
      </c>
      <c r="D37" s="683"/>
      <c r="E37" s="683"/>
      <c r="F37" s="683"/>
      <c r="G37" s="683"/>
      <c r="H37" s="683"/>
      <c r="I37" s="683"/>
      <c r="J37" s="684"/>
      <c r="K37" s="584"/>
    </row>
    <row r="38" spans="1:11" x14ac:dyDescent="0.25">
      <c r="A38" s="109"/>
      <c r="B38" s="909" t="s">
        <v>703</v>
      </c>
      <c r="C38" s="909" t="s">
        <v>704</v>
      </c>
      <c r="D38" s="916"/>
      <c r="E38" s="916"/>
      <c r="F38" s="916"/>
      <c r="G38" s="916"/>
      <c r="H38" s="916"/>
      <c r="I38" s="916"/>
      <c r="J38" s="925"/>
      <c r="K38" s="109"/>
    </row>
    <row r="39" spans="1:11" x14ac:dyDescent="0.25">
      <c r="A39" s="584"/>
      <c r="B39" s="679" t="s">
        <v>705</v>
      </c>
      <c r="C39" s="679" t="s">
        <v>706</v>
      </c>
      <c r="D39" s="680">
        <v>1542</v>
      </c>
      <c r="E39" s="680">
        <v>1725</v>
      </c>
      <c r="F39" s="680">
        <v>9506</v>
      </c>
      <c r="G39" s="680">
        <v>9506</v>
      </c>
      <c r="H39" s="680">
        <v>9697</v>
      </c>
      <c r="I39" s="680">
        <v>10421</v>
      </c>
      <c r="J39" s="681">
        <v>10421</v>
      </c>
      <c r="K39" s="584"/>
    </row>
    <row r="40" spans="1:11" x14ac:dyDescent="0.25">
      <c r="A40" s="584"/>
      <c r="B40" s="682" t="s">
        <v>707</v>
      </c>
      <c r="C40" s="682" t="s">
        <v>706</v>
      </c>
      <c r="D40" s="683">
        <v>296</v>
      </c>
      <c r="E40" s="683">
        <v>274</v>
      </c>
      <c r="F40" s="683">
        <v>1040</v>
      </c>
      <c r="G40" s="683">
        <v>1040</v>
      </c>
      <c r="H40" s="683">
        <v>1061</v>
      </c>
      <c r="I40" s="683">
        <v>1915</v>
      </c>
      <c r="J40" s="684">
        <v>1915</v>
      </c>
      <c r="K40" s="584"/>
    </row>
    <row r="41" spans="1:11" x14ac:dyDescent="0.25">
      <c r="B41" s="682" t="s">
        <v>708</v>
      </c>
      <c r="C41" s="682" t="s">
        <v>709</v>
      </c>
      <c r="D41" s="683">
        <v>155</v>
      </c>
      <c r="E41" s="683">
        <v>254</v>
      </c>
      <c r="F41" s="683">
        <v>1060</v>
      </c>
      <c r="G41" s="683">
        <v>1060</v>
      </c>
      <c r="H41" s="683">
        <v>1082</v>
      </c>
      <c r="I41" s="683">
        <v>1104</v>
      </c>
      <c r="J41" s="684">
        <v>1104</v>
      </c>
    </row>
    <row r="42" spans="1:11" x14ac:dyDescent="0.25">
      <c r="B42" s="682" t="s">
        <v>710</v>
      </c>
      <c r="C42" s="682" t="s">
        <v>711</v>
      </c>
      <c r="D42" s="683">
        <v>0</v>
      </c>
      <c r="E42" s="683"/>
      <c r="F42" s="683">
        <v>1162</v>
      </c>
      <c r="G42" s="683">
        <v>1162</v>
      </c>
      <c r="H42" s="683">
        <v>1185</v>
      </c>
      <c r="I42" s="683">
        <v>1209</v>
      </c>
      <c r="J42" s="684">
        <v>1209</v>
      </c>
    </row>
    <row r="43" spans="1:11" x14ac:dyDescent="0.25">
      <c r="A43" s="584"/>
      <c r="B43" s="682" t="s">
        <v>712</v>
      </c>
      <c r="C43" s="682" t="s">
        <v>713</v>
      </c>
      <c r="D43" s="914">
        <v>0</v>
      </c>
      <c r="E43" s="914"/>
      <c r="F43" s="914">
        <v>31</v>
      </c>
      <c r="G43" s="914">
        <v>31</v>
      </c>
      <c r="H43" s="914">
        <v>32</v>
      </c>
      <c r="I43" s="914">
        <v>32</v>
      </c>
      <c r="J43" s="923">
        <v>32</v>
      </c>
      <c r="K43" s="584"/>
    </row>
    <row r="44" spans="1:11" x14ac:dyDescent="0.25">
      <c r="A44" s="584"/>
      <c r="B44" s="682" t="s">
        <v>714</v>
      </c>
      <c r="C44" s="682" t="s">
        <v>715</v>
      </c>
      <c r="D44" s="683">
        <v>232</v>
      </c>
      <c r="E44" s="683">
        <v>60</v>
      </c>
      <c r="F44" s="683">
        <v>600</v>
      </c>
      <c r="G44" s="683">
        <v>600</v>
      </c>
      <c r="H44" s="683">
        <v>612</v>
      </c>
      <c r="I44" s="683">
        <v>468</v>
      </c>
      <c r="J44" s="684">
        <v>468</v>
      </c>
      <c r="K44" s="584"/>
    </row>
    <row r="45" spans="1:11" x14ac:dyDescent="0.25">
      <c r="A45" s="584"/>
      <c r="B45" s="682" t="s">
        <v>716</v>
      </c>
      <c r="C45" s="682" t="s">
        <v>717</v>
      </c>
      <c r="D45" s="914">
        <v>72</v>
      </c>
      <c r="E45" s="914">
        <v>103</v>
      </c>
      <c r="F45" s="914">
        <v>400</v>
      </c>
      <c r="G45" s="914">
        <v>400</v>
      </c>
      <c r="H45" s="914">
        <v>408</v>
      </c>
      <c r="I45" s="914">
        <v>423</v>
      </c>
      <c r="J45" s="923">
        <v>423</v>
      </c>
      <c r="K45" s="584"/>
    </row>
    <row r="46" spans="1:11" x14ac:dyDescent="0.25">
      <c r="A46" s="584"/>
      <c r="B46" s="682" t="s">
        <v>718</v>
      </c>
      <c r="C46" s="682" t="s">
        <v>719</v>
      </c>
      <c r="D46" s="683">
        <v>600</v>
      </c>
      <c r="E46" s="683">
        <v>1000</v>
      </c>
      <c r="F46" s="683">
        <v>4000</v>
      </c>
      <c r="G46" s="683">
        <v>4000</v>
      </c>
      <c r="H46" s="683">
        <v>4080</v>
      </c>
      <c r="I46" s="683">
        <v>4162</v>
      </c>
      <c r="J46" s="684">
        <v>4162</v>
      </c>
      <c r="K46" s="584"/>
    </row>
    <row r="47" spans="1:11" x14ac:dyDescent="0.25">
      <c r="B47" s="682" t="s">
        <v>720</v>
      </c>
      <c r="C47" s="682" t="s">
        <v>721</v>
      </c>
      <c r="D47" s="683"/>
      <c r="E47" s="683"/>
      <c r="F47" s="683"/>
      <c r="G47" s="683"/>
      <c r="H47" s="683"/>
      <c r="I47" s="683"/>
      <c r="J47" s="684"/>
    </row>
    <row r="48" spans="1:11" x14ac:dyDescent="0.25">
      <c r="B48" s="682" t="s">
        <v>722</v>
      </c>
      <c r="C48" s="682" t="s">
        <v>723</v>
      </c>
      <c r="D48" s="683">
        <v>140</v>
      </c>
      <c r="E48" s="683"/>
      <c r="F48" s="683">
        <v>400</v>
      </c>
      <c r="G48" s="683">
        <v>400</v>
      </c>
      <c r="H48" s="683">
        <v>408</v>
      </c>
      <c r="I48" s="683">
        <v>260</v>
      </c>
      <c r="J48" s="684">
        <v>260</v>
      </c>
    </row>
    <row r="49" spans="1:11" x14ac:dyDescent="0.25">
      <c r="A49" s="584"/>
      <c r="B49" s="682" t="s">
        <v>724</v>
      </c>
      <c r="C49" s="682" t="s">
        <v>725</v>
      </c>
      <c r="D49" s="914">
        <v>29</v>
      </c>
      <c r="E49" s="914">
        <v>16</v>
      </c>
      <c r="F49" s="914">
        <v>130</v>
      </c>
      <c r="G49" s="914">
        <v>130</v>
      </c>
      <c r="H49" s="914">
        <v>133</v>
      </c>
      <c r="I49" s="914">
        <v>138</v>
      </c>
      <c r="J49" s="923">
        <v>138</v>
      </c>
      <c r="K49" s="584"/>
    </row>
    <row r="50" spans="1:11" x14ac:dyDescent="0.25">
      <c r="A50" s="584"/>
      <c r="B50" s="682" t="s">
        <v>726</v>
      </c>
      <c r="C50" s="682" t="s">
        <v>727</v>
      </c>
      <c r="D50" s="683"/>
      <c r="E50" s="683"/>
      <c r="F50" s="683"/>
      <c r="G50" s="683"/>
      <c r="H50" s="683"/>
      <c r="I50" s="683"/>
      <c r="J50" s="684"/>
      <c r="K50" s="584"/>
    </row>
    <row r="51" spans="1:11" x14ac:dyDescent="0.25">
      <c r="B51" s="682" t="s">
        <v>728</v>
      </c>
      <c r="C51" s="682" t="s">
        <v>729</v>
      </c>
      <c r="D51" s="683">
        <v>18</v>
      </c>
      <c r="E51" s="683">
        <v>18</v>
      </c>
      <c r="F51" s="683">
        <v>133</v>
      </c>
      <c r="G51" s="683">
        <v>133</v>
      </c>
      <c r="H51" s="683">
        <v>135</v>
      </c>
      <c r="I51" s="683">
        <v>138</v>
      </c>
      <c r="J51" s="684">
        <v>138</v>
      </c>
    </row>
    <row r="52" spans="1:11" x14ac:dyDescent="0.25">
      <c r="B52" s="682" t="s">
        <v>730</v>
      </c>
      <c r="C52" s="682" t="s">
        <v>731</v>
      </c>
      <c r="D52" s="683"/>
      <c r="E52" s="683"/>
      <c r="F52" s="683">
        <v>550</v>
      </c>
      <c r="G52" s="683">
        <v>550</v>
      </c>
      <c r="H52" s="683">
        <v>561</v>
      </c>
      <c r="I52" s="683">
        <v>572</v>
      </c>
      <c r="J52" s="684">
        <v>572</v>
      </c>
    </row>
    <row r="53" spans="1:11" x14ac:dyDescent="0.25">
      <c r="A53" s="584"/>
      <c r="B53" s="679" t="s">
        <v>732</v>
      </c>
      <c r="C53" s="679" t="s">
        <v>733</v>
      </c>
      <c r="D53" s="680">
        <v>0</v>
      </c>
      <c r="E53" s="680">
        <v>0</v>
      </c>
      <c r="F53" s="680">
        <v>0</v>
      </c>
      <c r="G53" s="680">
        <v>0</v>
      </c>
      <c r="H53" s="680">
        <v>0</v>
      </c>
      <c r="I53" s="680">
        <v>0</v>
      </c>
      <c r="J53" s="681">
        <v>0</v>
      </c>
      <c r="K53" s="584"/>
    </row>
    <row r="54" spans="1:11" x14ac:dyDescent="0.25">
      <c r="A54" s="584"/>
      <c r="B54" s="682" t="s">
        <v>734</v>
      </c>
      <c r="C54" s="682" t="s">
        <v>735</v>
      </c>
      <c r="D54" s="683"/>
      <c r="E54" s="683"/>
      <c r="F54" s="683"/>
      <c r="G54" s="683"/>
      <c r="H54" s="683"/>
      <c r="I54" s="683"/>
      <c r="J54" s="684"/>
      <c r="K54" s="584"/>
    </row>
    <row r="55" spans="1:11" x14ac:dyDescent="0.25">
      <c r="B55" s="682" t="s">
        <v>736</v>
      </c>
      <c r="C55" s="682" t="s">
        <v>737</v>
      </c>
      <c r="D55" s="683"/>
      <c r="E55" s="683"/>
      <c r="F55" s="683"/>
      <c r="G55" s="683"/>
      <c r="H55" s="683"/>
      <c r="I55" s="683"/>
      <c r="J55" s="684"/>
    </row>
    <row r="56" spans="1:11" x14ac:dyDescent="0.25">
      <c r="B56" s="682" t="s">
        <v>738</v>
      </c>
      <c r="C56" s="682" t="s">
        <v>739</v>
      </c>
      <c r="D56" s="683"/>
      <c r="E56" s="683"/>
      <c r="F56" s="683"/>
      <c r="G56" s="683"/>
      <c r="H56" s="683"/>
      <c r="I56" s="683"/>
      <c r="J56" s="684"/>
    </row>
    <row r="57" spans="1:11" x14ac:dyDescent="0.25">
      <c r="B57" s="682" t="s">
        <v>740</v>
      </c>
      <c r="C57" s="682" t="s">
        <v>741</v>
      </c>
      <c r="D57" s="683"/>
      <c r="E57" s="683"/>
      <c r="F57" s="683"/>
      <c r="G57" s="683"/>
      <c r="H57" s="683"/>
      <c r="I57" s="683"/>
      <c r="J57" s="684"/>
    </row>
    <row r="58" spans="1:11" x14ac:dyDescent="0.25">
      <c r="B58" s="682" t="s">
        <v>742</v>
      </c>
      <c r="C58" s="682" t="s">
        <v>743</v>
      </c>
      <c r="D58" s="683"/>
      <c r="E58" s="683"/>
      <c r="F58" s="683"/>
      <c r="G58" s="683"/>
      <c r="H58" s="683"/>
      <c r="I58" s="683"/>
      <c r="J58" s="684"/>
    </row>
    <row r="59" spans="1:11" x14ac:dyDescent="0.25">
      <c r="B59" s="682" t="s">
        <v>744</v>
      </c>
      <c r="C59" s="682" t="s">
        <v>745</v>
      </c>
      <c r="D59" s="683"/>
      <c r="E59" s="683"/>
      <c r="F59" s="683"/>
      <c r="G59" s="683"/>
      <c r="H59" s="683"/>
      <c r="I59" s="683"/>
      <c r="J59" s="684"/>
    </row>
    <row r="60" spans="1:11" x14ac:dyDescent="0.25">
      <c r="B60" s="682" t="s">
        <v>746</v>
      </c>
      <c r="C60" s="682" t="s">
        <v>747</v>
      </c>
      <c r="D60" s="683"/>
      <c r="E60" s="683"/>
      <c r="F60" s="683"/>
      <c r="G60" s="683"/>
      <c r="H60" s="683"/>
      <c r="I60" s="683"/>
      <c r="J60" s="684"/>
    </row>
    <row r="61" spans="1:11" x14ac:dyDescent="0.25">
      <c r="B61" s="682" t="s">
        <v>748</v>
      </c>
      <c r="C61" s="682" t="s">
        <v>749</v>
      </c>
      <c r="D61" s="683"/>
      <c r="E61" s="683"/>
      <c r="F61" s="683"/>
      <c r="G61" s="683"/>
      <c r="H61" s="683"/>
      <c r="I61" s="683"/>
      <c r="J61" s="684"/>
    </row>
    <row r="62" spans="1:11" x14ac:dyDescent="0.25">
      <c r="B62" s="682" t="s">
        <v>750</v>
      </c>
      <c r="C62" s="682" t="s">
        <v>751</v>
      </c>
      <c r="D62" s="683"/>
      <c r="E62" s="683"/>
      <c r="F62" s="683"/>
      <c r="G62" s="683"/>
      <c r="H62" s="683"/>
      <c r="I62" s="683"/>
      <c r="J62" s="684"/>
    </row>
    <row r="63" spans="1:11" x14ac:dyDescent="0.25">
      <c r="B63" s="679" t="s">
        <v>752</v>
      </c>
      <c r="C63" s="679" t="s">
        <v>753</v>
      </c>
      <c r="D63" s="913">
        <v>0</v>
      </c>
      <c r="E63" s="913">
        <v>0</v>
      </c>
      <c r="F63" s="913">
        <v>0</v>
      </c>
      <c r="G63" s="913">
        <v>0</v>
      </c>
      <c r="H63" s="913">
        <v>0</v>
      </c>
      <c r="I63" s="913">
        <v>0</v>
      </c>
      <c r="J63" s="922">
        <v>0</v>
      </c>
    </row>
    <row r="64" spans="1:11" x14ac:dyDescent="0.25">
      <c r="B64" s="679" t="s">
        <v>754</v>
      </c>
      <c r="C64" s="679" t="s">
        <v>755</v>
      </c>
      <c r="D64" s="913">
        <v>0</v>
      </c>
      <c r="E64" s="913">
        <v>0</v>
      </c>
      <c r="F64" s="913">
        <v>0</v>
      </c>
      <c r="G64" s="913">
        <v>0</v>
      </c>
      <c r="H64" s="913">
        <v>0</v>
      </c>
      <c r="I64" s="913">
        <v>0</v>
      </c>
      <c r="J64" s="922">
        <v>0</v>
      </c>
    </row>
    <row r="65" spans="1:11" x14ac:dyDescent="0.25">
      <c r="B65" s="679" t="s">
        <v>756</v>
      </c>
      <c r="C65" s="679" t="s">
        <v>757</v>
      </c>
      <c r="D65" s="913">
        <v>0</v>
      </c>
      <c r="E65" s="913">
        <v>0</v>
      </c>
      <c r="F65" s="913">
        <v>0</v>
      </c>
      <c r="G65" s="913">
        <v>0</v>
      </c>
      <c r="H65" s="913">
        <v>0</v>
      </c>
      <c r="I65" s="913">
        <v>0</v>
      </c>
      <c r="J65" s="922">
        <v>0</v>
      </c>
    </row>
    <row r="66" spans="1:11" x14ac:dyDescent="0.25">
      <c r="B66" s="679" t="s">
        <v>758</v>
      </c>
      <c r="C66" s="679" t="s">
        <v>759</v>
      </c>
      <c r="D66" s="913">
        <v>0</v>
      </c>
      <c r="E66" s="913">
        <v>0</v>
      </c>
      <c r="F66" s="913">
        <v>0</v>
      </c>
      <c r="G66" s="913">
        <v>0</v>
      </c>
      <c r="H66" s="913">
        <v>0</v>
      </c>
      <c r="I66" s="913">
        <v>0</v>
      </c>
      <c r="J66" s="922">
        <v>0</v>
      </c>
    </row>
    <row r="67" spans="1:11" x14ac:dyDescent="0.25">
      <c r="A67" s="584"/>
      <c r="B67" s="908" t="s">
        <v>760</v>
      </c>
      <c r="C67" s="908" t="s">
        <v>761</v>
      </c>
      <c r="D67" s="915">
        <v>21400</v>
      </c>
      <c r="E67" s="915">
        <v>26242</v>
      </c>
      <c r="F67" s="915">
        <v>9832</v>
      </c>
      <c r="G67" s="915">
        <v>9832</v>
      </c>
      <c r="H67" s="915">
        <v>9212</v>
      </c>
      <c r="I67" s="915">
        <v>9963</v>
      </c>
      <c r="J67" s="924">
        <v>9963</v>
      </c>
      <c r="K67" s="584"/>
    </row>
    <row r="68" spans="1:11" x14ac:dyDescent="0.25">
      <c r="A68" s="584"/>
      <c r="B68" s="679" t="s">
        <v>762</v>
      </c>
      <c r="C68" s="679" t="s">
        <v>763</v>
      </c>
      <c r="D68" s="913">
        <v>838</v>
      </c>
      <c r="E68" s="913">
        <v>2981</v>
      </c>
      <c r="F68" s="913">
        <v>6513</v>
      </c>
      <c r="G68" s="913">
        <v>6513</v>
      </c>
      <c r="H68" s="913">
        <v>5827</v>
      </c>
      <c r="I68" s="913">
        <v>6774</v>
      </c>
      <c r="J68" s="922">
        <v>6774</v>
      </c>
      <c r="K68" s="584"/>
    </row>
    <row r="69" spans="1:11" x14ac:dyDescent="0.25">
      <c r="B69" s="679" t="s">
        <v>764</v>
      </c>
      <c r="C69" s="679" t="s">
        <v>765</v>
      </c>
      <c r="D69" s="913">
        <v>0</v>
      </c>
      <c r="E69" s="913">
        <v>0</v>
      </c>
      <c r="F69" s="913">
        <v>0</v>
      </c>
      <c r="G69" s="913">
        <v>0</v>
      </c>
      <c r="H69" s="913">
        <v>0</v>
      </c>
      <c r="I69" s="913">
        <v>0</v>
      </c>
      <c r="J69" s="922">
        <v>0</v>
      </c>
    </row>
    <row r="70" spans="1:11" x14ac:dyDescent="0.25">
      <c r="B70" s="679" t="s">
        <v>766</v>
      </c>
      <c r="C70" s="679" t="s">
        <v>767</v>
      </c>
      <c r="D70" s="913">
        <v>0</v>
      </c>
      <c r="E70" s="913">
        <v>0</v>
      </c>
      <c r="F70" s="913">
        <v>0</v>
      </c>
      <c r="G70" s="913">
        <v>0</v>
      </c>
      <c r="H70" s="913">
        <v>0</v>
      </c>
      <c r="I70" s="913">
        <v>0</v>
      </c>
      <c r="J70" s="922">
        <v>0</v>
      </c>
    </row>
    <row r="71" spans="1:11" x14ac:dyDescent="0.25">
      <c r="B71" s="679" t="s">
        <v>768</v>
      </c>
      <c r="C71" s="679" t="s">
        <v>769</v>
      </c>
      <c r="D71" s="913">
        <v>0</v>
      </c>
      <c r="E71" s="913">
        <v>0</v>
      </c>
      <c r="F71" s="913">
        <v>0</v>
      </c>
      <c r="G71" s="913">
        <v>0</v>
      </c>
      <c r="H71" s="913">
        <v>0</v>
      </c>
      <c r="I71" s="913">
        <v>0</v>
      </c>
      <c r="J71" s="922">
        <v>0</v>
      </c>
    </row>
    <row r="72" spans="1:11" x14ac:dyDescent="0.25">
      <c r="B72" s="679" t="s">
        <v>770</v>
      </c>
      <c r="C72" s="679" t="s">
        <v>771</v>
      </c>
      <c r="D72" s="913">
        <v>0</v>
      </c>
      <c r="E72" s="913">
        <v>0</v>
      </c>
      <c r="F72" s="913">
        <v>0</v>
      </c>
      <c r="G72" s="913">
        <v>0</v>
      </c>
      <c r="H72" s="913">
        <v>0</v>
      </c>
      <c r="I72" s="913">
        <v>0</v>
      </c>
      <c r="J72" s="922">
        <v>0</v>
      </c>
    </row>
    <row r="73" spans="1:11" x14ac:dyDescent="0.25">
      <c r="B73" s="679" t="s">
        <v>772</v>
      </c>
      <c r="C73" s="679" t="s">
        <v>773</v>
      </c>
      <c r="D73" s="913">
        <v>0</v>
      </c>
      <c r="E73" s="913">
        <v>0</v>
      </c>
      <c r="F73" s="913">
        <v>1319</v>
      </c>
      <c r="G73" s="913">
        <v>1319</v>
      </c>
      <c r="H73" s="913">
        <v>1345</v>
      </c>
      <c r="I73" s="913">
        <v>1576</v>
      </c>
      <c r="J73" s="922">
        <v>1576</v>
      </c>
    </row>
    <row r="74" spans="1:11" x14ac:dyDescent="0.25">
      <c r="B74" s="679" t="s">
        <v>774</v>
      </c>
      <c r="C74" s="679" t="s">
        <v>775</v>
      </c>
      <c r="D74" s="913">
        <v>234</v>
      </c>
      <c r="E74" s="913">
        <v>606</v>
      </c>
      <c r="F74" s="913">
        <v>2000</v>
      </c>
      <c r="G74" s="913">
        <v>2000</v>
      </c>
      <c r="H74" s="913">
        <v>2040</v>
      </c>
      <c r="I74" s="913">
        <v>1613</v>
      </c>
      <c r="J74" s="922">
        <v>1613</v>
      </c>
    </row>
    <row r="75" spans="1:11" x14ac:dyDescent="0.25">
      <c r="B75" s="679" t="s">
        <v>776</v>
      </c>
      <c r="C75" s="679" t="s">
        <v>777</v>
      </c>
      <c r="D75" s="913">
        <v>404</v>
      </c>
      <c r="E75" s="913">
        <v>0</v>
      </c>
      <c r="F75" s="913">
        <v>0</v>
      </c>
      <c r="G75" s="913">
        <v>0</v>
      </c>
      <c r="H75" s="913">
        <v>0</v>
      </c>
      <c r="I75" s="913">
        <v>0</v>
      </c>
      <c r="J75" s="922">
        <v>0</v>
      </c>
    </row>
    <row r="76" spans="1:11" x14ac:dyDescent="0.25">
      <c r="B76" s="679" t="s">
        <v>778</v>
      </c>
      <c r="C76" s="679" t="s">
        <v>779</v>
      </c>
      <c r="D76" s="913">
        <v>0</v>
      </c>
      <c r="E76" s="913">
        <v>0</v>
      </c>
      <c r="F76" s="913">
        <v>0</v>
      </c>
      <c r="G76" s="913">
        <v>0</v>
      </c>
      <c r="H76" s="913">
        <v>0</v>
      </c>
      <c r="I76" s="913">
        <v>0</v>
      </c>
      <c r="J76" s="922">
        <v>0</v>
      </c>
    </row>
    <row r="77" spans="1:11" x14ac:dyDescent="0.25">
      <c r="A77" s="584"/>
      <c r="B77" s="679" t="s">
        <v>780</v>
      </c>
      <c r="C77" s="679" t="s">
        <v>781</v>
      </c>
      <c r="D77" s="680">
        <v>0</v>
      </c>
      <c r="E77" s="680">
        <v>0</v>
      </c>
      <c r="F77" s="680">
        <v>0</v>
      </c>
      <c r="G77" s="680">
        <v>0</v>
      </c>
      <c r="H77" s="680">
        <v>0</v>
      </c>
      <c r="I77" s="680">
        <v>0</v>
      </c>
      <c r="J77" s="681">
        <v>0</v>
      </c>
      <c r="K77" s="584"/>
    </row>
    <row r="78" spans="1:11" x14ac:dyDescent="0.25">
      <c r="A78" s="584"/>
      <c r="B78" s="679" t="s">
        <v>782</v>
      </c>
      <c r="C78" s="679" t="s">
        <v>783</v>
      </c>
      <c r="D78" s="913">
        <v>0</v>
      </c>
      <c r="E78" s="913">
        <v>0</v>
      </c>
      <c r="F78" s="913">
        <v>0</v>
      </c>
      <c r="G78" s="913">
        <v>0</v>
      </c>
      <c r="H78" s="913">
        <v>0</v>
      </c>
      <c r="I78" s="913">
        <v>0</v>
      </c>
      <c r="J78" s="922">
        <v>0</v>
      </c>
      <c r="K78" s="584"/>
    </row>
    <row r="79" spans="1:11" x14ac:dyDescent="0.25">
      <c r="A79" s="584"/>
      <c r="B79" s="679" t="s">
        <v>784</v>
      </c>
      <c r="C79" s="679" t="s">
        <v>785</v>
      </c>
      <c r="D79" s="680">
        <v>0</v>
      </c>
      <c r="E79" s="680">
        <v>0</v>
      </c>
      <c r="F79" s="680">
        <v>0</v>
      </c>
      <c r="G79" s="680">
        <v>0</v>
      </c>
      <c r="H79" s="680">
        <v>0</v>
      </c>
      <c r="I79" s="680">
        <v>0</v>
      </c>
      <c r="J79" s="681">
        <v>0</v>
      </c>
      <c r="K79" s="584"/>
    </row>
    <row r="80" spans="1:11" x14ac:dyDescent="0.25">
      <c r="A80" s="584"/>
      <c r="B80" s="679" t="s">
        <v>786</v>
      </c>
      <c r="C80" s="679" t="s">
        <v>787</v>
      </c>
      <c r="D80" s="913">
        <v>0</v>
      </c>
      <c r="E80" s="913">
        <v>0</v>
      </c>
      <c r="F80" s="913">
        <v>0</v>
      </c>
      <c r="G80" s="913">
        <v>0</v>
      </c>
      <c r="H80" s="913">
        <v>0</v>
      </c>
      <c r="I80" s="913">
        <v>0</v>
      </c>
      <c r="J80" s="922">
        <v>0</v>
      </c>
      <c r="K80" s="584"/>
    </row>
    <row r="81" spans="1:11" x14ac:dyDescent="0.25">
      <c r="A81" s="584"/>
      <c r="B81" s="679" t="s">
        <v>788</v>
      </c>
      <c r="C81" s="679" t="s">
        <v>789</v>
      </c>
      <c r="D81" s="680">
        <v>19924</v>
      </c>
      <c r="E81" s="680">
        <v>22655</v>
      </c>
      <c r="F81" s="680">
        <v>0</v>
      </c>
      <c r="G81" s="680">
        <v>0</v>
      </c>
      <c r="H81" s="680">
        <v>0</v>
      </c>
      <c r="I81" s="680">
        <v>0</v>
      </c>
      <c r="J81" s="681">
        <v>0</v>
      </c>
      <c r="K81" s="584"/>
    </row>
    <row r="82" spans="1:11" x14ac:dyDescent="0.25">
      <c r="A82" s="584"/>
      <c r="B82" s="910" t="s">
        <v>790</v>
      </c>
      <c r="C82" s="910" t="s">
        <v>791</v>
      </c>
      <c r="D82" s="917">
        <v>702185</v>
      </c>
      <c r="E82" s="917">
        <v>759762</v>
      </c>
      <c r="F82" s="917">
        <v>795938</v>
      </c>
      <c r="G82" s="917">
        <v>795938</v>
      </c>
      <c r="H82" s="917">
        <v>824143</v>
      </c>
      <c r="I82" s="917">
        <v>855496</v>
      </c>
      <c r="J82" s="926">
        <v>882996</v>
      </c>
      <c r="K82" s="584"/>
    </row>
    <row r="83" spans="1:11" x14ac:dyDescent="0.25">
      <c r="A83" s="584"/>
      <c r="B83" s="908" t="s">
        <v>792</v>
      </c>
      <c r="C83" s="908" t="s">
        <v>793</v>
      </c>
      <c r="D83" s="915">
        <v>296776</v>
      </c>
      <c r="E83" s="915">
        <v>299800</v>
      </c>
      <c r="F83" s="915">
        <v>350042</v>
      </c>
      <c r="G83" s="915">
        <v>350042</v>
      </c>
      <c r="H83" s="915">
        <v>372493</v>
      </c>
      <c r="I83" s="915">
        <v>397977</v>
      </c>
      <c r="J83" s="924">
        <v>425477</v>
      </c>
      <c r="K83" s="584"/>
    </row>
    <row r="84" spans="1:11" x14ac:dyDescent="0.25">
      <c r="A84" s="584"/>
      <c r="B84" s="908" t="s">
        <v>794</v>
      </c>
      <c r="C84" s="908" t="s">
        <v>795</v>
      </c>
      <c r="D84" s="920">
        <v>286378</v>
      </c>
      <c r="E84" s="920">
        <v>285462</v>
      </c>
      <c r="F84" s="920">
        <v>287706</v>
      </c>
      <c r="G84" s="920">
        <v>287706</v>
      </c>
      <c r="H84" s="920">
        <v>293460</v>
      </c>
      <c r="I84" s="920">
        <v>299329</v>
      </c>
      <c r="J84" s="929">
        <v>299329</v>
      </c>
      <c r="K84" s="584"/>
    </row>
    <row r="85" spans="1:11" x14ac:dyDescent="0.25">
      <c r="A85" s="109"/>
      <c r="B85" s="911" t="s">
        <v>796</v>
      </c>
      <c r="C85" s="911" t="s">
        <v>797</v>
      </c>
      <c r="D85" s="918">
        <v>286378</v>
      </c>
      <c r="E85" s="918">
        <v>285462</v>
      </c>
      <c r="F85" s="918">
        <v>287706</v>
      </c>
      <c r="G85" s="918">
        <v>287706</v>
      </c>
      <c r="H85" s="918">
        <v>293460</v>
      </c>
      <c r="I85" s="918">
        <v>299329</v>
      </c>
      <c r="J85" s="927">
        <v>299329</v>
      </c>
      <c r="K85" s="109"/>
    </row>
    <row r="86" spans="1:11" x14ac:dyDescent="0.25">
      <c r="A86" s="584"/>
      <c r="B86" s="679" t="s">
        <v>798</v>
      </c>
      <c r="C86" s="679" t="s">
        <v>799</v>
      </c>
      <c r="D86" s="680">
        <v>0</v>
      </c>
      <c r="E86" s="680">
        <v>0</v>
      </c>
      <c r="F86" s="680">
        <v>0</v>
      </c>
      <c r="G86" s="680">
        <v>0</v>
      </c>
      <c r="H86" s="680">
        <v>0</v>
      </c>
      <c r="I86" s="680">
        <v>0</v>
      </c>
      <c r="J86" s="681">
        <v>0</v>
      </c>
      <c r="K86" s="584"/>
    </row>
    <row r="87" spans="1:11" x14ac:dyDescent="0.25">
      <c r="A87" s="584"/>
      <c r="B87" s="908" t="s">
        <v>800</v>
      </c>
      <c r="C87" s="908" t="s">
        <v>801</v>
      </c>
      <c r="D87" s="920">
        <v>119031</v>
      </c>
      <c r="E87" s="920">
        <v>174500</v>
      </c>
      <c r="F87" s="920">
        <v>158190</v>
      </c>
      <c r="G87" s="920">
        <v>158190</v>
      </c>
      <c r="H87" s="920">
        <v>158190</v>
      </c>
      <c r="I87" s="920">
        <v>158190</v>
      </c>
      <c r="J87" s="929">
        <v>158190</v>
      </c>
      <c r="K87" s="584"/>
    </row>
    <row r="88" spans="1:11" x14ac:dyDescent="0.25">
      <c r="A88" s="584"/>
      <c r="B88" s="910" t="s">
        <v>802</v>
      </c>
      <c r="C88" s="910" t="s">
        <v>803</v>
      </c>
      <c r="D88" s="919">
        <v>0</v>
      </c>
      <c r="E88" s="919">
        <v>0</v>
      </c>
      <c r="F88" s="919">
        <v>0</v>
      </c>
      <c r="G88" s="919">
        <v>0</v>
      </c>
      <c r="H88" s="919">
        <v>0</v>
      </c>
      <c r="I88" s="919">
        <v>0</v>
      </c>
      <c r="J88" s="928">
        <v>0</v>
      </c>
      <c r="K88" s="584"/>
    </row>
    <row r="89" spans="1:11" x14ac:dyDescent="0.25">
      <c r="A89" s="584"/>
      <c r="B89" s="908" t="s">
        <v>804</v>
      </c>
      <c r="C89" s="908" t="s">
        <v>805</v>
      </c>
      <c r="D89" s="920">
        <v>0</v>
      </c>
      <c r="E89" s="920">
        <v>0</v>
      </c>
      <c r="F89" s="920">
        <v>0</v>
      </c>
      <c r="G89" s="920">
        <v>0</v>
      </c>
      <c r="H89" s="920">
        <v>0</v>
      </c>
      <c r="I89" s="920">
        <v>0</v>
      </c>
      <c r="J89" s="929">
        <v>0</v>
      </c>
      <c r="K89" s="584"/>
    </row>
    <row r="90" spans="1:11" x14ac:dyDescent="0.25">
      <c r="A90" s="584"/>
      <c r="B90" s="908" t="s">
        <v>806</v>
      </c>
      <c r="C90" s="908" t="s">
        <v>807</v>
      </c>
      <c r="D90" s="915">
        <v>0</v>
      </c>
      <c r="E90" s="915">
        <v>0</v>
      </c>
      <c r="F90" s="915">
        <v>0</v>
      </c>
      <c r="G90" s="915">
        <v>0</v>
      </c>
      <c r="H90" s="915">
        <v>0</v>
      </c>
      <c r="I90" s="915">
        <v>0</v>
      </c>
      <c r="J90" s="924">
        <v>0</v>
      </c>
      <c r="K90" s="584"/>
    </row>
    <row r="91" spans="1:11" x14ac:dyDescent="0.25">
      <c r="A91" s="584"/>
      <c r="B91" s="910" t="s">
        <v>808</v>
      </c>
      <c r="C91" s="910" t="s">
        <v>809</v>
      </c>
      <c r="D91" s="917">
        <v>143414</v>
      </c>
      <c r="E91" s="917">
        <v>167555</v>
      </c>
      <c r="F91" s="917">
        <v>144866</v>
      </c>
      <c r="G91" s="917">
        <v>144866</v>
      </c>
      <c r="H91" s="917">
        <v>0</v>
      </c>
      <c r="I91" s="917">
        <v>0</v>
      </c>
      <c r="J91" s="926">
        <v>0</v>
      </c>
      <c r="K91" s="584"/>
    </row>
    <row r="92" spans="1:11" x14ac:dyDescent="0.25">
      <c r="A92" s="584"/>
      <c r="B92" s="908" t="s">
        <v>810</v>
      </c>
      <c r="C92" s="908" t="s">
        <v>811</v>
      </c>
      <c r="D92" s="915">
        <v>132249</v>
      </c>
      <c r="E92" s="915">
        <v>145747</v>
      </c>
      <c r="F92" s="915">
        <v>123057</v>
      </c>
      <c r="G92" s="915">
        <v>123057</v>
      </c>
      <c r="H92" s="915">
        <v>0</v>
      </c>
      <c r="I92" s="915">
        <v>0</v>
      </c>
      <c r="J92" s="924">
        <v>0</v>
      </c>
      <c r="K92" s="584"/>
    </row>
    <row r="93" spans="1:11" x14ac:dyDescent="0.25">
      <c r="A93" s="584"/>
      <c r="B93" s="908" t="s">
        <v>812</v>
      </c>
      <c r="C93" s="908" t="s">
        <v>143</v>
      </c>
      <c r="D93" s="920">
        <v>11165</v>
      </c>
      <c r="E93" s="920">
        <v>21808</v>
      </c>
      <c r="F93" s="920">
        <v>21809</v>
      </c>
      <c r="G93" s="920">
        <v>21809</v>
      </c>
      <c r="H93" s="920">
        <v>0</v>
      </c>
      <c r="I93" s="920">
        <v>0</v>
      </c>
      <c r="J93" s="929">
        <v>0</v>
      </c>
      <c r="K93" s="584"/>
    </row>
    <row r="94" spans="1:11" x14ac:dyDescent="0.25">
      <c r="A94" s="584"/>
      <c r="B94" s="912"/>
      <c r="C94" s="912" t="s">
        <v>160</v>
      </c>
      <c r="D94" s="921">
        <f>'(C1) Burimet Buxhetore'!C96</f>
        <v>934496</v>
      </c>
      <c r="E94" s="921">
        <f>'(C1) Burimet Buxhetore'!D96</f>
        <v>1005205</v>
      </c>
      <c r="F94" s="921">
        <f>'(C1) Burimet Buxhetore'!E96</f>
        <v>1099222</v>
      </c>
      <c r="G94" s="921">
        <f>'(C1) Burimet Buxhetore'!F96</f>
        <v>1099222</v>
      </c>
      <c r="H94" s="921">
        <f>'(C1) Burimet Buxhetore'!G96</f>
        <v>976425</v>
      </c>
      <c r="I94" s="921">
        <f>'(C1) Burimet Buxhetore'!H96</f>
        <v>1010110</v>
      </c>
      <c r="J94" s="921">
        <f>'(C1) Burimet Buxhetore'!I96</f>
        <v>1037610</v>
      </c>
      <c r="K94" s="584"/>
    </row>
    <row r="95" spans="1:11" x14ac:dyDescent="0.25">
      <c r="A95" s="584"/>
      <c r="K95" s="584"/>
    </row>
    <row r="96" spans="1:11" x14ac:dyDescent="0.25">
      <c r="A96" s="584"/>
      <c r="K96" s="584"/>
    </row>
    <row r="97" spans="1:11" x14ac:dyDescent="0.25">
      <c r="A97" s="584"/>
      <c r="K97" s="584"/>
    </row>
    <row r="98" spans="1:11" x14ac:dyDescent="0.25">
      <c r="A98" s="584"/>
      <c r="K98" s="584"/>
    </row>
    <row r="99" spans="1:11" x14ac:dyDescent="0.25">
      <c r="A99" s="584"/>
      <c r="K99" s="584"/>
    </row>
    <row r="100" spans="1:11" x14ac:dyDescent="0.25">
      <c r="A100" s="584"/>
      <c r="K100" s="584"/>
    </row>
    <row r="101" spans="1:11" x14ac:dyDescent="0.25">
      <c r="A101" s="584"/>
      <c r="K101" s="584"/>
    </row>
    <row r="102" spans="1:11" x14ac:dyDescent="0.25">
      <c r="A102" s="584"/>
      <c r="K102" s="584"/>
    </row>
    <row r="103" spans="1:11" x14ac:dyDescent="0.25">
      <c r="A103" s="584"/>
      <c r="K103" s="584"/>
    </row>
    <row r="104" spans="1:11" x14ac:dyDescent="0.25">
      <c r="A104" s="584"/>
      <c r="K104" s="584"/>
    </row>
    <row r="105" spans="1:11" x14ac:dyDescent="0.25">
      <c r="A105" s="584"/>
      <c r="K105" s="584"/>
    </row>
    <row r="106" spans="1:11" x14ac:dyDescent="0.25">
      <c r="A106" s="584"/>
      <c r="K106" s="584"/>
    </row>
    <row r="107" spans="1:11" x14ac:dyDescent="0.25">
      <c r="A107" s="584"/>
      <c r="K107" s="584"/>
    </row>
    <row r="108" spans="1:11" x14ac:dyDescent="0.25">
      <c r="A108" s="584"/>
      <c r="K108" s="584"/>
    </row>
    <row r="109" spans="1:11" x14ac:dyDescent="0.25">
      <c r="A109" s="584"/>
      <c r="K109" s="584"/>
    </row>
    <row r="110" spans="1:11" x14ac:dyDescent="0.25">
      <c r="A110" s="584"/>
      <c r="K110" s="584"/>
    </row>
    <row r="111" spans="1:11" x14ac:dyDescent="0.25">
      <c r="A111" s="584"/>
      <c r="K111" s="584"/>
    </row>
    <row r="112" spans="1:11" x14ac:dyDescent="0.25">
      <c r="A112" s="584"/>
      <c r="K112" s="584"/>
    </row>
    <row r="113" spans="1:11" x14ac:dyDescent="0.25">
      <c r="A113" s="584"/>
      <c r="K113" s="584"/>
    </row>
    <row r="114" spans="1:11" x14ac:dyDescent="0.25">
      <c r="A114" s="584"/>
      <c r="K114" s="584"/>
    </row>
    <row r="115" spans="1:11" x14ac:dyDescent="0.25">
      <c r="A115" s="109"/>
      <c r="K115" s="109"/>
    </row>
    <row r="116" spans="1:11" x14ac:dyDescent="0.25">
      <c r="A116" s="584"/>
      <c r="K116" s="584"/>
    </row>
    <row r="117" spans="1:11" x14ac:dyDescent="0.25">
      <c r="A117" s="584"/>
      <c r="K117" s="584"/>
    </row>
    <row r="118" spans="1:11" x14ac:dyDescent="0.25">
      <c r="A118" s="109"/>
      <c r="K118" s="109"/>
    </row>
    <row r="119" spans="1:11" x14ac:dyDescent="0.25">
      <c r="A119" s="584"/>
      <c r="K119" s="584"/>
    </row>
    <row r="120" spans="1:11" x14ac:dyDescent="0.25">
      <c r="A120" s="584"/>
      <c r="K120" s="584"/>
    </row>
    <row r="121" spans="1:11" x14ac:dyDescent="0.25">
      <c r="A121" s="584"/>
      <c r="K121" s="584"/>
    </row>
    <row r="122" spans="1:11" x14ac:dyDescent="0.25">
      <c r="A122" s="584"/>
      <c r="K122" s="584"/>
    </row>
    <row r="123" spans="1:11" x14ac:dyDescent="0.25">
      <c r="A123" s="109"/>
      <c r="K123" s="109"/>
    </row>
    <row r="124" spans="1:11" x14ac:dyDescent="0.25">
      <c r="A124" s="584"/>
      <c r="K124" s="584"/>
    </row>
    <row r="125" spans="1:11" x14ac:dyDescent="0.25">
      <c r="A125" s="584"/>
      <c r="K125" s="584"/>
    </row>
    <row r="126" spans="1:11" x14ac:dyDescent="0.25">
      <c r="A126" s="584"/>
      <c r="K126" s="584"/>
    </row>
    <row r="127" spans="1:11" x14ac:dyDescent="0.25">
      <c r="A127" s="109"/>
      <c r="K127" s="109"/>
    </row>
    <row r="128" spans="1:11" x14ac:dyDescent="0.25">
      <c r="A128" s="584"/>
      <c r="K128" s="584"/>
    </row>
    <row r="129" spans="1:11" x14ac:dyDescent="0.25">
      <c r="A129" s="584"/>
      <c r="K129" s="584"/>
    </row>
    <row r="130" spans="1:11" x14ac:dyDescent="0.25">
      <c r="A130" s="109"/>
      <c r="K130" s="109"/>
    </row>
    <row r="131" spans="1:11" x14ac:dyDescent="0.25">
      <c r="A131" s="584"/>
      <c r="K131" s="584"/>
    </row>
    <row r="132" spans="1:11" x14ac:dyDescent="0.25">
      <c r="A132" s="584"/>
      <c r="K132" s="584"/>
    </row>
    <row r="133" spans="1:11" x14ac:dyDescent="0.25">
      <c r="A133" s="584"/>
      <c r="K133" s="584"/>
    </row>
    <row r="134" spans="1:11" x14ac:dyDescent="0.25">
      <c r="A134" s="109"/>
      <c r="K134" s="109"/>
    </row>
    <row r="135" spans="1:11" x14ac:dyDescent="0.25">
      <c r="A135" s="584"/>
      <c r="K135" s="584"/>
    </row>
    <row r="136" spans="1:11" x14ac:dyDescent="0.25">
      <c r="A136" s="584"/>
      <c r="K136" s="584"/>
    </row>
    <row r="137" spans="1:11" x14ac:dyDescent="0.25">
      <c r="A137" s="109"/>
      <c r="K137" s="109"/>
    </row>
    <row r="138" spans="1:11" x14ac:dyDescent="0.25">
      <c r="A138" s="584"/>
      <c r="K138" s="584"/>
    </row>
    <row r="139" spans="1:11" x14ac:dyDescent="0.25">
      <c r="A139" s="584"/>
      <c r="K139" s="584"/>
    </row>
    <row r="140" spans="1:11" x14ac:dyDescent="0.25">
      <c r="A140" s="109"/>
      <c r="K140" s="109"/>
    </row>
  </sheetData>
  <mergeCells count="1">
    <mergeCell ref="B2:C3"/>
  </mergeCells>
  <pageMargins left="0.7" right="0.7" top="0.75" bottom="0.75" header="0.3" footer="0.3"/>
  <pageSetup orientation="landscape"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H31"/>
  <sheetViews>
    <sheetView showGridLines="0" topLeftCell="FZ1" workbookViewId="0">
      <selection activeCell="GY3" sqref="GY3:HG26"/>
    </sheetView>
  </sheetViews>
  <sheetFormatPr defaultRowHeight="15" x14ac:dyDescent="0.25"/>
  <cols>
    <col min="1" max="1" width="3.42578125" style="281" customWidth="1"/>
    <col min="2" max="2" width="32" style="281" customWidth="1"/>
    <col min="3" max="3" width="10.85546875" style="283" customWidth="1"/>
    <col min="4" max="4" width="8.85546875" style="281" customWidth="1"/>
    <col min="5" max="5" width="10.28515625" style="281" customWidth="1"/>
    <col min="6" max="6" width="10" style="281" customWidth="1"/>
    <col min="7" max="7" width="10.5703125" style="281" customWidth="1"/>
    <col min="8" max="8" width="8.7109375" style="281" customWidth="1"/>
    <col min="9" max="9" width="10" style="281" customWidth="1"/>
    <col min="10" max="10" width="10.42578125" style="281" customWidth="1"/>
    <col min="11" max="11" width="3.42578125" style="281" customWidth="1"/>
    <col min="15" max="15" width="26.140625" customWidth="1"/>
    <col min="16" max="16" width="5" customWidth="1"/>
    <col min="17" max="19" width="9" customWidth="1"/>
    <col min="20" max="20" width="9.140625" customWidth="1"/>
    <col min="21" max="22" width="9" customWidth="1"/>
    <col min="27" max="27" width="28.85546875" customWidth="1"/>
    <col min="28" max="28" width="6.7109375" customWidth="1"/>
    <col min="29" max="32" width="8.140625" customWidth="1"/>
    <col min="33" max="33" width="8.28515625" customWidth="1"/>
    <col min="34" max="34" width="8.5703125" customWidth="1"/>
    <col min="39" max="39" width="30.85546875" customWidth="1"/>
    <col min="40" max="40" width="9.140625" customWidth="1"/>
    <col min="41" max="41" width="7.85546875" customWidth="1"/>
    <col min="42" max="42" width="8" customWidth="1"/>
    <col min="43" max="43" width="7.28515625" customWidth="1"/>
    <col min="44" max="44" width="7.140625" customWidth="1"/>
    <col min="45" max="45" width="7.5703125" customWidth="1"/>
    <col min="46" max="46" width="7.85546875" customWidth="1"/>
    <col min="51" max="51" width="30.42578125" customWidth="1"/>
    <col min="52" max="52" width="6" customWidth="1"/>
    <col min="53" max="53" width="7.5703125" customWidth="1"/>
    <col min="54" max="54" width="7.85546875" customWidth="1"/>
    <col min="55" max="55" width="8" customWidth="1"/>
    <col min="56" max="56" width="8.42578125" customWidth="1"/>
    <col min="57" max="57" width="8.140625" customWidth="1"/>
    <col min="63" max="63" width="28.7109375" customWidth="1"/>
    <col min="64" max="64" width="6.5703125" customWidth="1"/>
    <col min="65" max="65" width="8.140625" customWidth="1"/>
    <col min="66" max="66" width="8" customWidth="1"/>
    <col min="67" max="67" width="8.7109375" customWidth="1"/>
    <col min="68" max="68" width="8" customWidth="1"/>
    <col min="69" max="69" width="8.140625" customWidth="1"/>
    <col min="75" max="75" width="23.7109375" customWidth="1"/>
    <col min="76" max="76" width="5.7109375" customWidth="1"/>
    <col min="78" max="78" width="9.140625" customWidth="1"/>
    <col min="79" max="80" width="9" customWidth="1"/>
    <col min="87" max="87" width="34" customWidth="1"/>
    <col min="99" max="99" width="15.7109375" customWidth="1"/>
    <col min="100" max="100" width="4" customWidth="1"/>
    <col min="101" max="101" width="8.140625" customWidth="1"/>
    <col min="102" max="103" width="8" customWidth="1"/>
    <col min="104" max="104" width="8.28515625" customWidth="1"/>
    <col min="105" max="105" width="8" customWidth="1"/>
    <col min="106" max="106" width="8.28515625" customWidth="1"/>
    <col min="107" max="107" width="8.140625" customWidth="1"/>
    <col min="111" max="111" width="25.5703125" customWidth="1"/>
    <col min="112" max="112" width="5.140625" customWidth="1"/>
    <col min="123" max="123" width="28.42578125" customWidth="1"/>
    <col min="124" max="124" width="5.85546875" customWidth="1"/>
    <col min="125" max="125" width="7.85546875" customWidth="1"/>
    <col min="126" max="126" width="8.140625" customWidth="1"/>
    <col min="127" max="127" width="8.28515625" customWidth="1"/>
    <col min="128" max="128" width="8.140625" customWidth="1"/>
    <col min="135" max="135" width="26.85546875" customWidth="1"/>
    <col min="136" max="136" width="5.28515625" customWidth="1"/>
    <col min="137" max="137" width="8.5703125" customWidth="1"/>
    <col min="138" max="138" width="8.28515625" customWidth="1"/>
    <col min="141" max="141" width="8" customWidth="1"/>
    <col min="147" max="147" width="27.85546875" customWidth="1"/>
    <col min="148" max="148" width="6" customWidth="1"/>
    <col min="150" max="150" width="8" customWidth="1"/>
    <col min="152" max="154" width="8.28515625" customWidth="1"/>
    <col min="159" max="159" width="24" customWidth="1"/>
    <col min="160" max="160" width="6.5703125" customWidth="1"/>
    <col min="161" max="161" width="9.140625" customWidth="1"/>
    <col min="171" max="171" width="30.42578125" customWidth="1"/>
    <col min="172" max="172" width="6.28515625" customWidth="1"/>
    <col min="173" max="173" width="7.85546875" customWidth="1"/>
    <col min="174" max="174" width="7.28515625" customWidth="1"/>
    <col min="175" max="175" width="7.5703125" customWidth="1"/>
    <col min="176" max="177" width="7.85546875" customWidth="1"/>
    <col min="178" max="178" width="7.7109375" customWidth="1"/>
    <col min="183" max="183" width="27.7109375" customWidth="1"/>
    <col min="184" max="184" width="5.140625" customWidth="1"/>
    <col min="188" max="188" width="8.42578125" customWidth="1"/>
    <col min="189" max="189" width="8" customWidth="1"/>
    <col min="190" max="190" width="8.42578125" customWidth="1"/>
    <col min="195" max="195" width="27.140625" customWidth="1"/>
    <col min="196" max="196" width="5.42578125" customWidth="1"/>
    <col min="201" max="201" width="8.140625" customWidth="1"/>
    <col min="202" max="202" width="8.28515625" customWidth="1"/>
    <col min="207" max="207" width="19" customWidth="1"/>
  </cols>
  <sheetData>
    <row r="1" spans="1:216" x14ac:dyDescent="0.25">
      <c r="B1" s="282"/>
      <c r="J1" s="359">
        <f>$G$10</f>
        <v>2023</v>
      </c>
      <c r="M1" s="431" t="s">
        <v>21</v>
      </c>
      <c r="O1" s="707"/>
      <c r="Y1" s="431" t="s">
        <v>21</v>
      </c>
      <c r="AA1" s="707"/>
      <c r="AK1" s="431" t="s">
        <v>21</v>
      </c>
      <c r="AM1" s="707"/>
      <c r="AW1" s="431" t="s">
        <v>21</v>
      </c>
      <c r="AY1" s="707"/>
      <c r="BI1" s="431" t="s">
        <v>21</v>
      </c>
      <c r="BK1" s="707"/>
      <c r="BU1" s="431" t="s">
        <v>21</v>
      </c>
      <c r="BW1" s="707"/>
      <c r="CG1" s="431" t="s">
        <v>21</v>
      </c>
      <c r="CI1" s="707"/>
      <c r="CS1" s="431" t="s">
        <v>21</v>
      </c>
      <c r="CU1" s="707"/>
      <c r="DE1" s="431" t="s">
        <v>21</v>
      </c>
      <c r="DG1" s="707"/>
      <c r="DQ1" s="431" t="s">
        <v>21</v>
      </c>
      <c r="DS1" s="707"/>
      <c r="EC1" s="431" t="s">
        <v>21</v>
      </c>
      <c r="EE1" s="707"/>
      <c r="EO1" s="431" t="s">
        <v>21</v>
      </c>
      <c r="EQ1" s="707"/>
      <c r="FA1" s="431" t="s">
        <v>21</v>
      </c>
      <c r="FC1" s="707"/>
      <c r="FM1" s="431" t="s">
        <v>21</v>
      </c>
      <c r="FO1" s="707"/>
      <c r="FY1" s="431" t="s">
        <v>21</v>
      </c>
      <c r="GA1" s="707"/>
      <c r="GK1" s="431" t="s">
        <v>21</v>
      </c>
      <c r="GM1" s="707"/>
      <c r="GW1" s="431" t="s">
        <v>21</v>
      </c>
      <c r="GY1" s="707"/>
    </row>
    <row r="2" spans="1:216" x14ac:dyDescent="0.25">
      <c r="A2" s="284"/>
      <c r="B2" s="284"/>
      <c r="C2" s="284"/>
      <c r="D2" s="284"/>
      <c r="E2" s="284"/>
      <c r="F2" s="284"/>
      <c r="G2" s="284"/>
      <c r="H2" s="284"/>
      <c r="I2" s="284"/>
      <c r="J2" s="284"/>
      <c r="K2" s="284"/>
      <c r="N2" s="708"/>
      <c r="O2" s="708"/>
      <c r="P2" s="708"/>
      <c r="Q2" s="708"/>
      <c r="R2" s="708"/>
      <c r="S2" s="708"/>
      <c r="T2" s="708"/>
      <c r="U2" s="708"/>
      <c r="V2" s="708"/>
      <c r="W2" s="708"/>
      <c r="X2" s="708"/>
      <c r="Z2" s="708"/>
      <c r="AA2" s="708"/>
      <c r="AB2" s="708"/>
      <c r="AC2" s="708"/>
      <c r="AD2" s="708"/>
      <c r="AE2" s="708"/>
      <c r="AF2" s="708"/>
      <c r="AG2" s="708"/>
      <c r="AH2" s="708"/>
      <c r="AI2" s="708"/>
      <c r="AJ2" s="708"/>
      <c r="AL2" s="708"/>
      <c r="AM2" s="708"/>
      <c r="AN2" s="708"/>
      <c r="AO2" s="708"/>
      <c r="AP2" s="708"/>
      <c r="AQ2" s="708"/>
      <c r="AR2" s="708"/>
      <c r="AS2" s="708"/>
      <c r="AT2" s="708"/>
      <c r="AU2" s="708"/>
      <c r="AV2" s="708"/>
      <c r="AX2" s="708"/>
      <c r="AY2" s="708"/>
      <c r="AZ2" s="708"/>
      <c r="BA2" s="708"/>
      <c r="BB2" s="708"/>
      <c r="BC2" s="708"/>
      <c r="BD2" s="708"/>
      <c r="BE2" s="708"/>
      <c r="BF2" s="708"/>
      <c r="BG2" s="708"/>
      <c r="BH2" s="708"/>
      <c r="BJ2" s="708"/>
      <c r="BK2" s="708"/>
      <c r="BL2" s="708"/>
      <c r="BM2" s="708"/>
      <c r="BN2" s="708"/>
      <c r="BO2" s="708"/>
      <c r="BP2" s="708"/>
      <c r="BQ2" s="708"/>
      <c r="BR2" s="708"/>
      <c r="BS2" s="708"/>
      <c r="BT2" s="708"/>
      <c r="BV2" s="708"/>
      <c r="BW2" s="708"/>
      <c r="BX2" s="708"/>
      <c r="BY2" s="708"/>
      <c r="BZ2" s="708"/>
      <c r="CA2" s="708"/>
      <c r="CB2" s="708"/>
      <c r="CC2" s="708"/>
      <c r="CD2" s="708"/>
      <c r="CE2" s="708"/>
      <c r="CF2" s="708"/>
      <c r="CH2" s="708"/>
      <c r="CI2" s="708"/>
      <c r="CJ2" s="708"/>
      <c r="CK2" s="708"/>
      <c r="CL2" s="708"/>
      <c r="CM2" s="708"/>
      <c r="CN2" s="708"/>
      <c r="CO2" s="708"/>
      <c r="CP2" s="708"/>
      <c r="CQ2" s="708"/>
      <c r="CR2" s="708"/>
      <c r="CT2" s="708"/>
      <c r="CU2" s="708"/>
      <c r="CV2" s="708"/>
      <c r="CW2" s="708"/>
      <c r="CX2" s="708"/>
      <c r="CY2" s="708"/>
      <c r="CZ2" s="708"/>
      <c r="DA2" s="708"/>
      <c r="DB2" s="708"/>
      <c r="DC2" s="708"/>
      <c r="DD2" s="708"/>
      <c r="DF2" s="708"/>
      <c r="DG2" s="708"/>
      <c r="DH2" s="708"/>
      <c r="DI2" s="708"/>
      <c r="DJ2" s="708"/>
      <c r="DK2" s="708"/>
      <c r="DL2" s="708"/>
      <c r="DM2" s="708"/>
      <c r="DN2" s="708"/>
      <c r="DO2" s="708"/>
      <c r="DP2" s="708"/>
      <c r="DR2" s="708"/>
      <c r="DS2" s="708"/>
      <c r="DT2" s="708"/>
      <c r="DU2" s="708"/>
      <c r="DV2" s="708"/>
      <c r="DW2" s="708"/>
      <c r="DX2" s="708"/>
      <c r="DY2" s="708"/>
      <c r="DZ2" s="708"/>
      <c r="EA2" s="708"/>
      <c r="EB2" s="708"/>
      <c r="ED2" s="708"/>
      <c r="EE2" s="708"/>
      <c r="EF2" s="708"/>
      <c r="EG2" s="708"/>
      <c r="EH2" s="708"/>
      <c r="EI2" s="708"/>
      <c r="EJ2" s="708"/>
      <c r="EK2" s="708"/>
      <c r="EL2" s="708"/>
      <c r="EM2" s="708"/>
      <c r="EN2" s="708"/>
      <c r="EP2" s="708"/>
      <c r="EQ2" s="708"/>
      <c r="ER2" s="708"/>
      <c r="ES2" s="708"/>
      <c r="ET2" s="708"/>
      <c r="EU2" s="708"/>
      <c r="EV2" s="708"/>
      <c r="EW2" s="708"/>
      <c r="EX2" s="708"/>
      <c r="EY2" s="708"/>
      <c r="EZ2" s="708"/>
      <c r="FB2" s="708"/>
      <c r="FC2" s="708"/>
      <c r="FD2" s="708"/>
      <c r="FE2" s="708"/>
      <c r="FF2" s="708"/>
      <c r="FG2" s="708"/>
      <c r="FH2" s="708"/>
      <c r="FI2" s="708"/>
      <c r="FJ2" s="708"/>
      <c r="FK2" s="708"/>
      <c r="FL2" s="708"/>
      <c r="FN2" s="708"/>
      <c r="FO2" s="708"/>
      <c r="FP2" s="708"/>
      <c r="FQ2" s="708"/>
      <c r="FR2" s="708"/>
      <c r="FS2" s="708"/>
      <c r="FT2" s="708"/>
      <c r="FU2" s="708"/>
      <c r="FV2" s="708"/>
      <c r="FW2" s="708"/>
      <c r="FX2" s="708"/>
      <c r="FZ2" s="708"/>
      <c r="GA2" s="708"/>
      <c r="GB2" s="708"/>
      <c r="GC2" s="708"/>
      <c r="GD2" s="708"/>
      <c r="GE2" s="708"/>
      <c r="GF2" s="708"/>
      <c r="GG2" s="708"/>
      <c r="GH2" s="708"/>
      <c r="GI2" s="708"/>
      <c r="GJ2" s="708"/>
      <c r="GL2" s="708"/>
      <c r="GM2" s="708"/>
      <c r="GN2" s="708"/>
      <c r="GO2" s="708"/>
      <c r="GP2" s="708"/>
      <c r="GQ2" s="708"/>
      <c r="GR2" s="708"/>
      <c r="GS2" s="708"/>
      <c r="GT2" s="708"/>
      <c r="GU2" s="708"/>
      <c r="GV2" s="708"/>
      <c r="GX2" s="708"/>
      <c r="GY2" s="708"/>
      <c r="GZ2" s="708"/>
      <c r="HA2" s="708"/>
      <c r="HB2" s="708"/>
      <c r="HC2" s="708"/>
      <c r="HD2" s="708"/>
      <c r="HE2" s="708"/>
      <c r="HF2" s="708"/>
      <c r="HG2" s="708"/>
      <c r="HH2" s="708"/>
    </row>
    <row r="3" spans="1:216" ht="21" x14ac:dyDescent="0.25">
      <c r="A3" s="284"/>
      <c r="B3" s="285"/>
      <c r="C3" s="286"/>
      <c r="D3" s="287"/>
      <c r="E3" s="288"/>
      <c r="F3" s="288"/>
      <c r="G3" s="288"/>
      <c r="H3" s="289" t="s">
        <v>103</v>
      </c>
      <c r="I3" s="290"/>
      <c r="J3" s="291"/>
      <c r="K3" s="284"/>
      <c r="N3" s="708"/>
      <c r="O3" s="709"/>
      <c r="P3" s="710"/>
      <c r="Q3" s="711"/>
      <c r="R3" s="712"/>
      <c r="S3" s="712"/>
      <c r="T3" s="712"/>
      <c r="U3" s="713" t="s">
        <v>103</v>
      </c>
      <c r="V3" s="714" t="s">
        <v>633</v>
      </c>
      <c r="W3" s="715"/>
      <c r="X3" s="708"/>
      <c r="Z3" s="708"/>
      <c r="AA3" s="709"/>
      <c r="AB3" s="710"/>
      <c r="AC3" s="711"/>
      <c r="AD3" s="712"/>
      <c r="AE3" s="712"/>
      <c r="AF3" s="712"/>
      <c r="AG3" s="713" t="s">
        <v>103</v>
      </c>
      <c r="AH3" s="714" t="s">
        <v>633</v>
      </c>
      <c r="AI3" s="715"/>
      <c r="AJ3" s="708"/>
      <c r="AL3" s="708"/>
      <c r="AM3" s="709"/>
      <c r="AN3" s="710"/>
      <c r="AO3" s="711"/>
      <c r="AP3" s="712"/>
      <c r="AQ3" s="712"/>
      <c r="AR3" s="712"/>
      <c r="AS3" s="713" t="s">
        <v>103</v>
      </c>
      <c r="AT3" s="714" t="s">
        <v>633</v>
      </c>
      <c r="AU3" s="715"/>
      <c r="AV3" s="708"/>
      <c r="AX3" s="708"/>
      <c r="AY3" s="709"/>
      <c r="AZ3" s="710"/>
      <c r="BA3" s="711"/>
      <c r="BB3" s="712"/>
      <c r="BC3" s="712"/>
      <c r="BD3" s="712"/>
      <c r="BE3" s="713" t="s">
        <v>103</v>
      </c>
      <c r="BF3" s="714" t="s">
        <v>633</v>
      </c>
      <c r="BG3" s="715"/>
      <c r="BH3" s="708"/>
      <c r="BJ3" s="708"/>
      <c r="BK3" s="709"/>
      <c r="BL3" s="710"/>
      <c r="BM3" s="711"/>
      <c r="BN3" s="712"/>
      <c r="BO3" s="712"/>
      <c r="BP3" s="712"/>
      <c r="BQ3" s="713" t="s">
        <v>103</v>
      </c>
      <c r="BR3" s="714" t="s">
        <v>633</v>
      </c>
      <c r="BS3" s="715"/>
      <c r="BT3" s="708"/>
      <c r="BV3" s="708"/>
      <c r="BW3" s="709"/>
      <c r="BX3" s="710"/>
      <c r="BY3" s="711"/>
      <c r="BZ3" s="712"/>
      <c r="CA3" s="712"/>
      <c r="CB3" s="712"/>
      <c r="CC3" s="713" t="s">
        <v>103</v>
      </c>
      <c r="CD3" s="714" t="s">
        <v>633</v>
      </c>
      <c r="CE3" s="715"/>
      <c r="CF3" s="708"/>
      <c r="CH3" s="708"/>
      <c r="CI3" s="709"/>
      <c r="CJ3" s="710"/>
      <c r="CK3" s="711"/>
      <c r="CL3" s="712"/>
      <c r="CM3" s="712"/>
      <c r="CN3" s="712"/>
      <c r="CO3" s="713" t="s">
        <v>103</v>
      </c>
      <c r="CP3" s="714" t="s">
        <v>633</v>
      </c>
      <c r="CQ3" s="715"/>
      <c r="CR3" s="708"/>
      <c r="CT3" s="708"/>
      <c r="CU3" s="709"/>
      <c r="CV3" s="710"/>
      <c r="CW3" s="711"/>
      <c r="CX3" s="712"/>
      <c r="CY3" s="712"/>
      <c r="CZ3" s="712"/>
      <c r="DA3" s="713" t="s">
        <v>103</v>
      </c>
      <c r="DB3" s="714" t="s">
        <v>633</v>
      </c>
      <c r="DC3" s="715"/>
      <c r="DD3" s="708"/>
      <c r="DF3" s="708"/>
      <c r="DG3" s="709"/>
      <c r="DH3" s="710"/>
      <c r="DI3" s="711"/>
      <c r="DJ3" s="712"/>
      <c r="DK3" s="712"/>
      <c r="DL3" s="712"/>
      <c r="DM3" s="713" t="s">
        <v>103</v>
      </c>
      <c r="DN3" s="714" t="s">
        <v>633</v>
      </c>
      <c r="DO3" s="715"/>
      <c r="DP3" s="708"/>
      <c r="DR3" s="708"/>
      <c r="DS3" s="709"/>
      <c r="DT3" s="710"/>
      <c r="DU3" s="711"/>
      <c r="DV3" s="712"/>
      <c r="DW3" s="712"/>
      <c r="DX3" s="712"/>
      <c r="DY3" s="713" t="s">
        <v>103</v>
      </c>
      <c r="DZ3" s="714" t="s">
        <v>633</v>
      </c>
      <c r="EA3" s="715"/>
      <c r="EB3" s="708"/>
      <c r="ED3" s="708"/>
      <c r="EE3" s="709"/>
      <c r="EF3" s="710"/>
      <c r="EG3" s="711"/>
      <c r="EH3" s="712"/>
      <c r="EI3" s="712"/>
      <c r="EJ3" s="712"/>
      <c r="EK3" s="713" t="s">
        <v>103</v>
      </c>
      <c r="EL3" s="714" t="s">
        <v>633</v>
      </c>
      <c r="EM3" s="715"/>
      <c r="EN3" s="708"/>
      <c r="EP3" s="708"/>
      <c r="EQ3" s="709"/>
      <c r="ER3" s="710"/>
      <c r="ES3" s="711"/>
      <c r="ET3" s="712"/>
      <c r="EU3" s="712"/>
      <c r="EV3" s="712"/>
      <c r="EW3" s="713" t="s">
        <v>103</v>
      </c>
      <c r="EX3" s="714" t="s">
        <v>633</v>
      </c>
      <c r="EY3" s="715"/>
      <c r="EZ3" s="708"/>
      <c r="FB3" s="708"/>
      <c r="FC3" s="709"/>
      <c r="FD3" s="710"/>
      <c r="FE3" s="711"/>
      <c r="FF3" s="712"/>
      <c r="FG3" s="712"/>
      <c r="FH3" s="712"/>
      <c r="FI3" s="713" t="s">
        <v>103</v>
      </c>
      <c r="FJ3" s="714" t="s">
        <v>633</v>
      </c>
      <c r="FK3" s="715"/>
      <c r="FL3" s="708"/>
      <c r="FN3" s="708"/>
      <c r="FO3" s="709"/>
      <c r="FP3" s="710"/>
      <c r="FQ3" s="711"/>
      <c r="FR3" s="712"/>
      <c r="FS3" s="712"/>
      <c r="FT3" s="712"/>
      <c r="FU3" s="713" t="s">
        <v>103</v>
      </c>
      <c r="FV3" s="714" t="s">
        <v>633</v>
      </c>
      <c r="FW3" s="715"/>
      <c r="FX3" s="708"/>
      <c r="FZ3" s="708"/>
      <c r="GA3" s="709"/>
      <c r="GB3" s="710"/>
      <c r="GC3" s="711"/>
      <c r="GD3" s="712"/>
      <c r="GE3" s="712"/>
      <c r="GF3" s="712"/>
      <c r="GG3" s="713" t="s">
        <v>103</v>
      </c>
      <c r="GH3" s="714" t="s">
        <v>633</v>
      </c>
      <c r="GI3" s="715"/>
      <c r="GJ3" s="708"/>
      <c r="GL3" s="708"/>
      <c r="GM3" s="709"/>
      <c r="GN3" s="710"/>
      <c r="GO3" s="711"/>
      <c r="GP3" s="712"/>
      <c r="GQ3" s="712"/>
      <c r="GR3" s="712"/>
      <c r="GS3" s="713" t="s">
        <v>103</v>
      </c>
      <c r="GT3" s="714" t="s">
        <v>633</v>
      </c>
      <c r="GU3" s="715"/>
      <c r="GV3" s="708"/>
      <c r="GX3" s="708"/>
      <c r="GY3" s="709"/>
      <c r="GZ3" s="710"/>
      <c r="HA3" s="711"/>
      <c r="HB3" s="712"/>
      <c r="HC3" s="712"/>
      <c r="HD3" s="712"/>
      <c r="HE3" s="713" t="s">
        <v>103</v>
      </c>
      <c r="HF3" s="714" t="s">
        <v>633</v>
      </c>
      <c r="HG3" s="715"/>
      <c r="HH3" s="708"/>
    </row>
    <row r="4" spans="1:216" x14ac:dyDescent="0.25">
      <c r="A4" s="284"/>
      <c r="B4" s="292"/>
      <c r="C4" s="293"/>
      <c r="D4" s="294"/>
      <c r="E4" s="294"/>
      <c r="F4" s="294"/>
      <c r="G4" s="294"/>
      <c r="H4" s="294"/>
      <c r="I4" s="294"/>
      <c r="J4" s="295"/>
      <c r="K4" s="284"/>
      <c r="N4" s="708"/>
      <c r="O4" s="716"/>
      <c r="P4" s="717"/>
      <c r="Q4" s="718"/>
      <c r="R4" s="718"/>
      <c r="S4" s="718"/>
      <c r="T4" s="718"/>
      <c r="U4" s="718"/>
      <c r="V4" s="718"/>
      <c r="W4" s="719"/>
      <c r="X4" s="708"/>
      <c r="Z4" s="708"/>
      <c r="AA4" s="716"/>
      <c r="AB4" s="717"/>
      <c r="AC4" s="718"/>
      <c r="AD4" s="718"/>
      <c r="AE4" s="718"/>
      <c r="AF4" s="718"/>
      <c r="AG4" s="718"/>
      <c r="AH4" s="718"/>
      <c r="AI4" s="719"/>
      <c r="AJ4" s="708"/>
      <c r="AL4" s="708"/>
      <c r="AM4" s="716"/>
      <c r="AN4" s="717"/>
      <c r="AO4" s="718"/>
      <c r="AP4" s="718"/>
      <c r="AQ4" s="718"/>
      <c r="AR4" s="718"/>
      <c r="AS4" s="718"/>
      <c r="AT4" s="718"/>
      <c r="AU4" s="719"/>
      <c r="AV4" s="708"/>
      <c r="AX4" s="708"/>
      <c r="AY4" s="716"/>
      <c r="AZ4" s="717"/>
      <c r="BA4" s="718"/>
      <c r="BB4" s="718"/>
      <c r="BC4" s="718"/>
      <c r="BD4" s="718"/>
      <c r="BE4" s="718"/>
      <c r="BF4" s="718"/>
      <c r="BG4" s="719"/>
      <c r="BH4" s="708"/>
      <c r="BJ4" s="708"/>
      <c r="BK4" s="716"/>
      <c r="BL4" s="717"/>
      <c r="BM4" s="718"/>
      <c r="BN4" s="718"/>
      <c r="BO4" s="718"/>
      <c r="BP4" s="718"/>
      <c r="BQ4" s="718"/>
      <c r="BR4" s="718"/>
      <c r="BS4" s="719"/>
      <c r="BT4" s="708"/>
      <c r="BV4" s="708"/>
      <c r="BW4" s="716"/>
      <c r="BX4" s="717"/>
      <c r="BY4" s="718"/>
      <c r="BZ4" s="718"/>
      <c r="CA4" s="718"/>
      <c r="CB4" s="718"/>
      <c r="CC4" s="718"/>
      <c r="CD4" s="718"/>
      <c r="CE4" s="719"/>
      <c r="CF4" s="708"/>
      <c r="CH4" s="708"/>
      <c r="CI4" s="716"/>
      <c r="CJ4" s="717"/>
      <c r="CK4" s="718"/>
      <c r="CL4" s="718"/>
      <c r="CM4" s="718"/>
      <c r="CN4" s="718"/>
      <c r="CO4" s="718"/>
      <c r="CP4" s="718"/>
      <c r="CQ4" s="719"/>
      <c r="CR4" s="708"/>
      <c r="CT4" s="708"/>
      <c r="CU4" s="716"/>
      <c r="CV4" s="717"/>
      <c r="CW4" s="718"/>
      <c r="CX4" s="718"/>
      <c r="CY4" s="718"/>
      <c r="CZ4" s="718"/>
      <c r="DA4" s="718"/>
      <c r="DB4" s="718"/>
      <c r="DC4" s="719"/>
      <c r="DD4" s="708"/>
      <c r="DF4" s="708"/>
      <c r="DG4" s="716"/>
      <c r="DH4" s="717"/>
      <c r="DI4" s="718"/>
      <c r="DJ4" s="718"/>
      <c r="DK4" s="718"/>
      <c r="DL4" s="718"/>
      <c r="DM4" s="718"/>
      <c r="DN4" s="718"/>
      <c r="DO4" s="719"/>
      <c r="DP4" s="708"/>
      <c r="DR4" s="708"/>
      <c r="DS4" s="716"/>
      <c r="DT4" s="717"/>
      <c r="DU4" s="718"/>
      <c r="DV4" s="718"/>
      <c r="DW4" s="718"/>
      <c r="DX4" s="718"/>
      <c r="DY4" s="718"/>
      <c r="DZ4" s="718"/>
      <c r="EA4" s="719"/>
      <c r="EB4" s="708"/>
      <c r="ED4" s="708"/>
      <c r="EE4" s="716"/>
      <c r="EF4" s="717"/>
      <c r="EG4" s="718"/>
      <c r="EH4" s="718"/>
      <c r="EI4" s="718"/>
      <c r="EJ4" s="718"/>
      <c r="EK4" s="718"/>
      <c r="EL4" s="718"/>
      <c r="EM4" s="719"/>
      <c r="EN4" s="708"/>
      <c r="EP4" s="708"/>
      <c r="EQ4" s="716"/>
      <c r="ER4" s="717"/>
      <c r="ES4" s="718"/>
      <c r="ET4" s="718"/>
      <c r="EU4" s="718"/>
      <c r="EV4" s="718"/>
      <c r="EW4" s="718"/>
      <c r="EX4" s="718"/>
      <c r="EY4" s="719"/>
      <c r="EZ4" s="708"/>
      <c r="FB4" s="708"/>
      <c r="FC4" s="716"/>
      <c r="FD4" s="717"/>
      <c r="FE4" s="718"/>
      <c r="FF4" s="718"/>
      <c r="FG4" s="718"/>
      <c r="FH4" s="718"/>
      <c r="FI4" s="718"/>
      <c r="FJ4" s="718"/>
      <c r="FK4" s="719"/>
      <c r="FL4" s="708"/>
      <c r="FN4" s="708"/>
      <c r="FO4" s="716"/>
      <c r="FP4" s="717"/>
      <c r="FQ4" s="718"/>
      <c r="FR4" s="718"/>
      <c r="FS4" s="718"/>
      <c r="FT4" s="718"/>
      <c r="FU4" s="718"/>
      <c r="FV4" s="718"/>
      <c r="FW4" s="719"/>
      <c r="FX4" s="708"/>
      <c r="FZ4" s="708"/>
      <c r="GA4" s="716"/>
      <c r="GB4" s="717"/>
      <c r="GC4" s="718"/>
      <c r="GD4" s="718"/>
      <c r="GE4" s="718"/>
      <c r="GF4" s="718"/>
      <c r="GG4" s="718"/>
      <c r="GH4" s="718"/>
      <c r="GI4" s="719"/>
      <c r="GJ4" s="708"/>
      <c r="GL4" s="708"/>
      <c r="GM4" s="716"/>
      <c r="GN4" s="717"/>
      <c r="GO4" s="718"/>
      <c r="GP4" s="718"/>
      <c r="GQ4" s="718"/>
      <c r="GR4" s="718"/>
      <c r="GS4" s="718"/>
      <c r="GT4" s="718"/>
      <c r="GU4" s="719"/>
      <c r="GV4" s="708"/>
      <c r="GX4" s="708"/>
      <c r="GY4" s="716"/>
      <c r="GZ4" s="717"/>
      <c r="HA4" s="718"/>
      <c r="HB4" s="718"/>
      <c r="HC4" s="718"/>
      <c r="HD4" s="718"/>
      <c r="HE4" s="718"/>
      <c r="HF4" s="718"/>
      <c r="HG4" s="719"/>
      <c r="HH4" s="708"/>
    </row>
    <row r="5" spans="1:216" x14ac:dyDescent="0.25">
      <c r="A5" s="284"/>
      <c r="B5" s="292"/>
      <c r="C5" s="1134" t="s">
        <v>176</v>
      </c>
      <c r="D5" s="1135"/>
      <c r="E5" s="1135"/>
      <c r="F5" s="1135"/>
      <c r="G5" s="1135"/>
      <c r="H5" s="1136"/>
      <c r="I5" s="294"/>
      <c r="J5" s="295"/>
      <c r="K5" s="284"/>
      <c r="N5" s="708"/>
      <c r="O5" s="716"/>
      <c r="P5" s="1125" t="s">
        <v>176</v>
      </c>
      <c r="Q5" s="1126"/>
      <c r="R5" s="1126"/>
      <c r="S5" s="1126"/>
      <c r="T5" s="1126"/>
      <c r="U5" s="1127"/>
      <c r="V5" s="718"/>
      <c r="W5" s="719"/>
      <c r="X5" s="708"/>
      <c r="Z5" s="708"/>
      <c r="AA5" s="716"/>
      <c r="AB5" s="1125" t="s">
        <v>176</v>
      </c>
      <c r="AC5" s="1126"/>
      <c r="AD5" s="1126"/>
      <c r="AE5" s="1126"/>
      <c r="AF5" s="1126"/>
      <c r="AG5" s="1127"/>
      <c r="AH5" s="718"/>
      <c r="AI5" s="719"/>
      <c r="AJ5" s="708"/>
      <c r="AL5" s="708"/>
      <c r="AM5" s="716"/>
      <c r="AN5" s="1125" t="s">
        <v>176</v>
      </c>
      <c r="AO5" s="1126"/>
      <c r="AP5" s="1126"/>
      <c r="AQ5" s="1126"/>
      <c r="AR5" s="1126"/>
      <c r="AS5" s="1127"/>
      <c r="AT5" s="718"/>
      <c r="AU5" s="719"/>
      <c r="AV5" s="708"/>
      <c r="AX5" s="708"/>
      <c r="AY5" s="716"/>
      <c r="AZ5" s="1125" t="s">
        <v>176</v>
      </c>
      <c r="BA5" s="1126"/>
      <c r="BB5" s="1126"/>
      <c r="BC5" s="1126"/>
      <c r="BD5" s="1126"/>
      <c r="BE5" s="1127"/>
      <c r="BF5" s="718"/>
      <c r="BG5" s="719"/>
      <c r="BH5" s="708"/>
      <c r="BJ5" s="708"/>
      <c r="BK5" s="716"/>
      <c r="BL5" s="1125" t="s">
        <v>176</v>
      </c>
      <c r="BM5" s="1126"/>
      <c r="BN5" s="1126"/>
      <c r="BO5" s="1126"/>
      <c r="BP5" s="1126"/>
      <c r="BQ5" s="1127"/>
      <c r="BR5" s="718"/>
      <c r="BS5" s="719"/>
      <c r="BT5" s="708"/>
      <c r="BV5" s="708"/>
      <c r="BW5" s="716"/>
      <c r="BX5" s="1125" t="s">
        <v>176</v>
      </c>
      <c r="BY5" s="1126"/>
      <c r="BZ5" s="1126"/>
      <c r="CA5" s="1126"/>
      <c r="CB5" s="1126"/>
      <c r="CC5" s="1127"/>
      <c r="CD5" s="718"/>
      <c r="CE5" s="719"/>
      <c r="CF5" s="708"/>
      <c r="CH5" s="708"/>
      <c r="CI5" s="716"/>
      <c r="CJ5" s="1125" t="s">
        <v>176</v>
      </c>
      <c r="CK5" s="1126"/>
      <c r="CL5" s="1126"/>
      <c r="CM5" s="1126"/>
      <c r="CN5" s="1126"/>
      <c r="CO5" s="1127"/>
      <c r="CP5" s="718"/>
      <c r="CQ5" s="719"/>
      <c r="CR5" s="708"/>
      <c r="CT5" s="708"/>
      <c r="CU5" s="716"/>
      <c r="CV5" s="1125" t="s">
        <v>176</v>
      </c>
      <c r="CW5" s="1126"/>
      <c r="CX5" s="1126"/>
      <c r="CY5" s="1126"/>
      <c r="CZ5" s="1126"/>
      <c r="DA5" s="1127"/>
      <c r="DB5" s="718"/>
      <c r="DC5" s="719"/>
      <c r="DD5" s="708"/>
      <c r="DF5" s="708"/>
      <c r="DG5" s="716"/>
      <c r="DH5" s="1125" t="s">
        <v>176</v>
      </c>
      <c r="DI5" s="1126"/>
      <c r="DJ5" s="1126"/>
      <c r="DK5" s="1126"/>
      <c r="DL5" s="1126"/>
      <c r="DM5" s="1127"/>
      <c r="DN5" s="718"/>
      <c r="DO5" s="719"/>
      <c r="DP5" s="708"/>
      <c r="DR5" s="708"/>
      <c r="DS5" s="716"/>
      <c r="DT5" s="1125" t="s">
        <v>176</v>
      </c>
      <c r="DU5" s="1126"/>
      <c r="DV5" s="1126"/>
      <c r="DW5" s="1126"/>
      <c r="DX5" s="1126"/>
      <c r="DY5" s="1127"/>
      <c r="DZ5" s="718"/>
      <c r="EA5" s="719"/>
      <c r="EB5" s="708"/>
      <c r="ED5" s="708"/>
      <c r="EE5" s="716"/>
      <c r="EF5" s="1125" t="s">
        <v>176</v>
      </c>
      <c r="EG5" s="1126"/>
      <c r="EH5" s="1126"/>
      <c r="EI5" s="1126"/>
      <c r="EJ5" s="1126"/>
      <c r="EK5" s="1127"/>
      <c r="EL5" s="718"/>
      <c r="EM5" s="719"/>
      <c r="EN5" s="708"/>
      <c r="EP5" s="708"/>
      <c r="EQ5" s="716"/>
      <c r="ER5" s="1125" t="s">
        <v>176</v>
      </c>
      <c r="ES5" s="1126"/>
      <c r="ET5" s="1126"/>
      <c r="EU5" s="1126"/>
      <c r="EV5" s="1126"/>
      <c r="EW5" s="1127"/>
      <c r="EX5" s="718"/>
      <c r="EY5" s="719"/>
      <c r="EZ5" s="708"/>
      <c r="FB5" s="708"/>
      <c r="FC5" s="716"/>
      <c r="FD5" s="1125" t="s">
        <v>176</v>
      </c>
      <c r="FE5" s="1126"/>
      <c r="FF5" s="1126"/>
      <c r="FG5" s="1126"/>
      <c r="FH5" s="1126"/>
      <c r="FI5" s="1127"/>
      <c r="FJ5" s="718"/>
      <c r="FK5" s="719"/>
      <c r="FL5" s="708"/>
      <c r="FN5" s="708"/>
      <c r="FO5" s="716"/>
      <c r="FP5" s="1125" t="s">
        <v>176</v>
      </c>
      <c r="FQ5" s="1126"/>
      <c r="FR5" s="1126"/>
      <c r="FS5" s="1126"/>
      <c r="FT5" s="1126"/>
      <c r="FU5" s="1127"/>
      <c r="FV5" s="718"/>
      <c r="FW5" s="719"/>
      <c r="FX5" s="708"/>
      <c r="FZ5" s="708"/>
      <c r="GA5" s="716"/>
      <c r="GB5" s="1125" t="s">
        <v>176</v>
      </c>
      <c r="GC5" s="1126"/>
      <c r="GD5" s="1126"/>
      <c r="GE5" s="1126"/>
      <c r="GF5" s="1126"/>
      <c r="GG5" s="1127"/>
      <c r="GH5" s="718"/>
      <c r="GI5" s="719"/>
      <c r="GJ5" s="708"/>
      <c r="GL5" s="708"/>
      <c r="GM5" s="716"/>
      <c r="GN5" s="1125" t="s">
        <v>176</v>
      </c>
      <c r="GO5" s="1126"/>
      <c r="GP5" s="1126"/>
      <c r="GQ5" s="1126"/>
      <c r="GR5" s="1126"/>
      <c r="GS5" s="1127"/>
      <c r="GT5" s="718"/>
      <c r="GU5" s="719"/>
      <c r="GV5" s="708"/>
      <c r="GX5" s="708"/>
      <c r="GY5" s="716"/>
      <c r="GZ5" s="1125" t="s">
        <v>176</v>
      </c>
      <c r="HA5" s="1126"/>
      <c r="HB5" s="1126"/>
      <c r="HC5" s="1126"/>
      <c r="HD5" s="1126"/>
      <c r="HE5" s="1127"/>
      <c r="HF5" s="718"/>
      <c r="HG5" s="719"/>
      <c r="HH5" s="708"/>
    </row>
    <row r="6" spans="1:216" x14ac:dyDescent="0.25">
      <c r="A6" s="284"/>
      <c r="B6" s="292"/>
      <c r="C6" s="293"/>
      <c r="D6" s="294"/>
      <c r="E6" s="294"/>
      <c r="F6" s="294"/>
      <c r="G6" s="294"/>
      <c r="H6" s="294"/>
      <c r="I6" s="294"/>
      <c r="J6" s="295"/>
      <c r="K6" s="284"/>
      <c r="N6" s="708"/>
      <c r="O6" s="716"/>
      <c r="P6" s="717"/>
      <c r="Q6" s="718"/>
      <c r="R6" s="718"/>
      <c r="S6" s="718"/>
      <c r="T6" s="718"/>
      <c r="U6" s="718"/>
      <c r="V6" s="718"/>
      <c r="W6" s="719"/>
      <c r="X6" s="708"/>
      <c r="Z6" s="708"/>
      <c r="AA6" s="716"/>
      <c r="AB6" s="717"/>
      <c r="AC6" s="718"/>
      <c r="AD6" s="718"/>
      <c r="AE6" s="718"/>
      <c r="AF6" s="718"/>
      <c r="AG6" s="718"/>
      <c r="AH6" s="718"/>
      <c r="AI6" s="719"/>
      <c r="AJ6" s="708"/>
      <c r="AL6" s="708"/>
      <c r="AM6" s="716"/>
      <c r="AN6" s="717"/>
      <c r="AO6" s="718"/>
      <c r="AP6" s="718"/>
      <c r="AQ6" s="718"/>
      <c r="AR6" s="718"/>
      <c r="AS6" s="718"/>
      <c r="AT6" s="718"/>
      <c r="AU6" s="719"/>
      <c r="AV6" s="708"/>
      <c r="AX6" s="708"/>
      <c r="AY6" s="716"/>
      <c r="AZ6" s="717"/>
      <c r="BA6" s="718"/>
      <c r="BB6" s="718"/>
      <c r="BC6" s="718"/>
      <c r="BD6" s="718"/>
      <c r="BE6" s="718"/>
      <c r="BF6" s="718"/>
      <c r="BG6" s="719"/>
      <c r="BH6" s="708"/>
      <c r="BJ6" s="708"/>
      <c r="BK6" s="716"/>
      <c r="BL6" s="717"/>
      <c r="BM6" s="718"/>
      <c r="BN6" s="718"/>
      <c r="BO6" s="718"/>
      <c r="BP6" s="718"/>
      <c r="BQ6" s="718"/>
      <c r="BR6" s="718"/>
      <c r="BS6" s="719"/>
      <c r="BT6" s="708"/>
      <c r="BV6" s="708"/>
      <c r="BW6" s="716"/>
      <c r="BX6" s="717"/>
      <c r="BY6" s="718"/>
      <c r="BZ6" s="718"/>
      <c r="CA6" s="718"/>
      <c r="CB6" s="718"/>
      <c r="CC6" s="718"/>
      <c r="CD6" s="718"/>
      <c r="CE6" s="719"/>
      <c r="CF6" s="708"/>
      <c r="CH6" s="708"/>
      <c r="CI6" s="716"/>
      <c r="CJ6" s="717"/>
      <c r="CK6" s="718"/>
      <c r="CL6" s="718"/>
      <c r="CM6" s="718"/>
      <c r="CN6" s="718"/>
      <c r="CO6" s="718"/>
      <c r="CP6" s="718"/>
      <c r="CQ6" s="719"/>
      <c r="CR6" s="708"/>
      <c r="CT6" s="708"/>
      <c r="CU6" s="716"/>
      <c r="CV6" s="717"/>
      <c r="CW6" s="718"/>
      <c r="CX6" s="718"/>
      <c r="CY6" s="718"/>
      <c r="CZ6" s="718"/>
      <c r="DA6" s="718"/>
      <c r="DB6" s="718"/>
      <c r="DC6" s="719"/>
      <c r="DD6" s="708"/>
      <c r="DF6" s="708"/>
      <c r="DG6" s="716"/>
      <c r="DH6" s="717"/>
      <c r="DI6" s="718"/>
      <c r="DJ6" s="718"/>
      <c r="DK6" s="718"/>
      <c r="DL6" s="718"/>
      <c r="DM6" s="718"/>
      <c r="DN6" s="718"/>
      <c r="DO6" s="719"/>
      <c r="DP6" s="708"/>
      <c r="DR6" s="708"/>
      <c r="DS6" s="716"/>
      <c r="DT6" s="717"/>
      <c r="DU6" s="718"/>
      <c r="DV6" s="718"/>
      <c r="DW6" s="718"/>
      <c r="DX6" s="718"/>
      <c r="DY6" s="718"/>
      <c r="DZ6" s="718"/>
      <c r="EA6" s="719"/>
      <c r="EB6" s="708"/>
      <c r="ED6" s="708"/>
      <c r="EE6" s="716"/>
      <c r="EF6" s="717"/>
      <c r="EG6" s="718"/>
      <c r="EH6" s="718"/>
      <c r="EI6" s="718"/>
      <c r="EJ6" s="718"/>
      <c r="EK6" s="718"/>
      <c r="EL6" s="718"/>
      <c r="EM6" s="719"/>
      <c r="EN6" s="708"/>
      <c r="EP6" s="708"/>
      <c r="EQ6" s="716"/>
      <c r="ER6" s="717"/>
      <c r="ES6" s="718"/>
      <c r="ET6" s="718"/>
      <c r="EU6" s="718"/>
      <c r="EV6" s="718"/>
      <c r="EW6" s="718"/>
      <c r="EX6" s="718"/>
      <c r="EY6" s="719"/>
      <c r="EZ6" s="708"/>
      <c r="FB6" s="708"/>
      <c r="FC6" s="716"/>
      <c r="FD6" s="717"/>
      <c r="FE6" s="718"/>
      <c r="FF6" s="718"/>
      <c r="FG6" s="718"/>
      <c r="FH6" s="718"/>
      <c r="FI6" s="718"/>
      <c r="FJ6" s="718"/>
      <c r="FK6" s="719"/>
      <c r="FL6" s="708"/>
      <c r="FN6" s="708"/>
      <c r="FO6" s="716"/>
      <c r="FP6" s="717"/>
      <c r="FQ6" s="718"/>
      <c r="FR6" s="718"/>
      <c r="FS6" s="718"/>
      <c r="FT6" s="718"/>
      <c r="FU6" s="718"/>
      <c r="FV6" s="718"/>
      <c r="FW6" s="719"/>
      <c r="FX6" s="708"/>
      <c r="FZ6" s="708"/>
      <c r="GA6" s="716"/>
      <c r="GB6" s="717"/>
      <c r="GC6" s="718"/>
      <c r="GD6" s="718"/>
      <c r="GE6" s="718"/>
      <c r="GF6" s="718"/>
      <c r="GG6" s="718"/>
      <c r="GH6" s="718"/>
      <c r="GI6" s="719"/>
      <c r="GJ6" s="708"/>
      <c r="GL6" s="708"/>
      <c r="GM6" s="716"/>
      <c r="GN6" s="717"/>
      <c r="GO6" s="718"/>
      <c r="GP6" s="718"/>
      <c r="GQ6" s="718"/>
      <c r="GR6" s="718"/>
      <c r="GS6" s="718"/>
      <c r="GT6" s="718"/>
      <c r="GU6" s="719"/>
      <c r="GV6" s="708"/>
      <c r="GX6" s="708"/>
      <c r="GY6" s="716"/>
      <c r="GZ6" s="717"/>
      <c r="HA6" s="718"/>
      <c r="HB6" s="718"/>
      <c r="HC6" s="718"/>
      <c r="HD6" s="718"/>
      <c r="HE6" s="718"/>
      <c r="HF6" s="718"/>
      <c r="HG6" s="719"/>
      <c r="HH6" s="708"/>
    </row>
    <row r="7" spans="1:216" x14ac:dyDescent="0.25">
      <c r="A7" s="284"/>
      <c r="B7" s="292"/>
      <c r="C7" s="293"/>
      <c r="D7" s="1137" t="s">
        <v>104</v>
      </c>
      <c r="E7" s="1138"/>
      <c r="F7" s="1138"/>
      <c r="G7" s="1139"/>
      <c r="H7" s="294"/>
      <c r="I7" s="294"/>
      <c r="J7" s="295"/>
      <c r="K7" s="284"/>
      <c r="N7" s="708"/>
      <c r="O7" s="716"/>
      <c r="P7" s="720" t="s">
        <v>49</v>
      </c>
      <c r="Q7" s="721">
        <v>1110</v>
      </c>
      <c r="R7" s="722" t="s">
        <v>11</v>
      </c>
      <c r="S7" s="723"/>
      <c r="T7" s="723"/>
      <c r="U7" s="724"/>
      <c r="V7" s="718"/>
      <c r="W7" s="719"/>
      <c r="X7" s="708"/>
      <c r="Z7" s="708"/>
      <c r="AA7" s="716"/>
      <c r="AB7" s="720" t="s">
        <v>49</v>
      </c>
      <c r="AC7" s="721">
        <v>3140</v>
      </c>
      <c r="AD7" s="722" t="s">
        <v>208</v>
      </c>
      <c r="AE7" s="723"/>
      <c r="AF7" s="723"/>
      <c r="AG7" s="724"/>
      <c r="AH7" s="718"/>
      <c r="AI7" s="719"/>
      <c r="AJ7" s="708"/>
      <c r="AL7" s="708"/>
      <c r="AM7" s="716"/>
      <c r="AN7" s="720" t="s">
        <v>49</v>
      </c>
      <c r="AO7" s="721">
        <v>4220</v>
      </c>
      <c r="AP7" s="722" t="s">
        <v>224</v>
      </c>
      <c r="AQ7" s="723"/>
      <c r="AR7" s="723"/>
      <c r="AS7" s="724"/>
      <c r="AT7" s="718"/>
      <c r="AU7" s="719"/>
      <c r="AV7" s="708"/>
      <c r="AX7" s="708"/>
      <c r="AY7" s="716"/>
      <c r="AZ7" s="720" t="s">
        <v>49</v>
      </c>
      <c r="BA7" s="721">
        <v>4240</v>
      </c>
      <c r="BB7" s="722" t="s">
        <v>228</v>
      </c>
      <c r="BC7" s="723"/>
      <c r="BD7" s="723"/>
      <c r="BE7" s="724"/>
      <c r="BF7" s="718"/>
      <c r="BG7" s="719"/>
      <c r="BH7" s="708"/>
      <c r="BJ7" s="708"/>
      <c r="BK7" s="716"/>
      <c r="BL7" s="720" t="s">
        <v>49</v>
      </c>
      <c r="BM7" s="721">
        <v>4260</v>
      </c>
      <c r="BN7" s="722" t="s">
        <v>258</v>
      </c>
      <c r="BO7" s="723"/>
      <c r="BP7" s="723"/>
      <c r="BQ7" s="724"/>
      <c r="BR7" s="718"/>
      <c r="BS7" s="719"/>
      <c r="BT7" s="708"/>
      <c r="BV7" s="708"/>
      <c r="BW7" s="716"/>
      <c r="BX7" s="720" t="s">
        <v>49</v>
      </c>
      <c r="BY7" s="721">
        <v>4520</v>
      </c>
      <c r="BZ7" s="722" t="s">
        <v>272</v>
      </c>
      <c r="CA7" s="723"/>
      <c r="CB7" s="723"/>
      <c r="CC7" s="724"/>
      <c r="CD7" s="718"/>
      <c r="CE7" s="719"/>
      <c r="CF7" s="708"/>
      <c r="CH7" s="708"/>
      <c r="CI7" s="716"/>
      <c r="CJ7" s="720" t="s">
        <v>49</v>
      </c>
      <c r="CK7" s="721">
        <v>6140</v>
      </c>
      <c r="CL7" s="722" t="s">
        <v>372</v>
      </c>
      <c r="CM7" s="723"/>
      <c r="CN7" s="723"/>
      <c r="CO7" s="724"/>
      <c r="CP7" s="718"/>
      <c r="CQ7" s="719"/>
      <c r="CR7" s="708"/>
      <c r="CT7" s="708"/>
      <c r="CU7" s="716"/>
      <c r="CV7" s="720" t="s">
        <v>49</v>
      </c>
      <c r="CW7" s="721">
        <v>6260</v>
      </c>
      <c r="CX7" s="722" t="s">
        <v>384</v>
      </c>
      <c r="CY7" s="723"/>
      <c r="CZ7" s="723"/>
      <c r="DA7" s="724"/>
      <c r="DB7" s="718"/>
      <c r="DC7" s="719"/>
      <c r="DD7" s="708"/>
      <c r="DF7" s="708"/>
      <c r="DG7" s="716"/>
      <c r="DH7" s="720" t="s">
        <v>49</v>
      </c>
      <c r="DI7" s="721">
        <v>8130</v>
      </c>
      <c r="DJ7" s="722" t="s">
        <v>425</v>
      </c>
      <c r="DK7" s="723"/>
      <c r="DL7" s="723"/>
      <c r="DM7" s="724"/>
      <c r="DN7" s="718"/>
      <c r="DO7" s="719"/>
      <c r="DP7" s="708"/>
      <c r="DR7" s="708"/>
      <c r="DS7" s="716"/>
      <c r="DT7" s="720" t="s">
        <v>49</v>
      </c>
      <c r="DU7" s="721">
        <v>8220</v>
      </c>
      <c r="DV7" s="722" t="s">
        <v>436</v>
      </c>
      <c r="DW7" s="723"/>
      <c r="DX7" s="723"/>
      <c r="DY7" s="724"/>
      <c r="DZ7" s="718"/>
      <c r="EA7" s="719"/>
      <c r="EB7" s="708"/>
      <c r="ED7" s="708"/>
      <c r="EE7" s="716"/>
      <c r="EF7" s="720" t="s">
        <v>49</v>
      </c>
      <c r="EG7" s="721">
        <v>9120</v>
      </c>
      <c r="EH7" s="722" t="s">
        <v>443</v>
      </c>
      <c r="EI7" s="723"/>
      <c r="EJ7" s="723"/>
      <c r="EK7" s="724"/>
      <c r="EL7" s="718"/>
      <c r="EM7" s="719"/>
      <c r="EN7" s="708"/>
      <c r="EP7" s="708"/>
      <c r="EQ7" s="716"/>
      <c r="ER7" s="720" t="s">
        <v>49</v>
      </c>
      <c r="ES7" s="721">
        <v>9230</v>
      </c>
      <c r="ET7" s="722" t="s">
        <v>466</v>
      </c>
      <c r="EU7" s="723"/>
      <c r="EV7" s="723"/>
      <c r="EW7" s="724"/>
      <c r="EX7" s="718"/>
      <c r="EY7" s="719"/>
      <c r="EZ7" s="708"/>
      <c r="FB7" s="708"/>
      <c r="FC7" s="716"/>
      <c r="FD7" s="720" t="s">
        <v>49</v>
      </c>
      <c r="FE7" s="721">
        <v>10430</v>
      </c>
      <c r="FF7" s="722" t="s">
        <v>486</v>
      </c>
      <c r="FG7" s="723"/>
      <c r="FH7" s="723"/>
      <c r="FI7" s="724"/>
      <c r="FJ7" s="718"/>
      <c r="FK7" s="719"/>
      <c r="FL7" s="708"/>
      <c r="FN7" s="708"/>
      <c r="FO7" s="716"/>
      <c r="FP7" s="720" t="s">
        <v>49</v>
      </c>
      <c r="FQ7" s="721">
        <v>4130</v>
      </c>
      <c r="FR7" s="722" t="s">
        <v>502</v>
      </c>
      <c r="FS7" s="723"/>
      <c r="FT7" s="723"/>
      <c r="FU7" s="724"/>
      <c r="FV7" s="718"/>
      <c r="FW7" s="719"/>
      <c r="FX7" s="708"/>
      <c r="FZ7" s="708"/>
      <c r="GA7" s="716"/>
      <c r="GB7" s="720" t="s">
        <v>49</v>
      </c>
      <c r="GC7" s="721">
        <v>5100</v>
      </c>
      <c r="GD7" s="722" t="s">
        <v>526</v>
      </c>
      <c r="GE7" s="723"/>
      <c r="GF7" s="723"/>
      <c r="GG7" s="724"/>
      <c r="GH7" s="718"/>
      <c r="GI7" s="719"/>
      <c r="GJ7" s="708"/>
      <c r="GL7" s="708"/>
      <c r="GM7" s="716"/>
      <c r="GN7" s="720" t="s">
        <v>49</v>
      </c>
      <c r="GO7" s="721">
        <v>3280</v>
      </c>
      <c r="GP7" s="722" t="s">
        <v>552</v>
      </c>
      <c r="GQ7" s="723"/>
      <c r="GR7" s="723"/>
      <c r="GS7" s="724"/>
      <c r="GT7" s="718"/>
      <c r="GU7" s="719"/>
      <c r="GV7" s="708"/>
      <c r="GX7" s="708"/>
      <c r="GY7" s="716"/>
      <c r="GZ7" s="720" t="s">
        <v>49</v>
      </c>
      <c r="HA7" s="721">
        <v>6370</v>
      </c>
      <c r="HB7" s="722" t="s">
        <v>581</v>
      </c>
      <c r="HC7" s="723"/>
      <c r="HD7" s="723"/>
      <c r="HE7" s="724"/>
      <c r="HF7" s="718"/>
      <c r="HG7" s="719"/>
      <c r="HH7" s="708"/>
    </row>
    <row r="8" spans="1:216" x14ac:dyDescent="0.25">
      <c r="A8" s="284"/>
      <c r="B8" s="292"/>
      <c r="C8" s="293"/>
      <c r="D8" s="296"/>
      <c r="E8" s="294"/>
      <c r="F8" s="294"/>
      <c r="G8" s="294"/>
      <c r="H8" s="294"/>
      <c r="I8" s="294"/>
      <c r="J8" s="295"/>
      <c r="K8" s="284"/>
      <c r="N8" s="708"/>
      <c r="O8" s="716"/>
      <c r="P8" s="717"/>
      <c r="Q8" s="725"/>
      <c r="R8" s="718"/>
      <c r="S8" s="718"/>
      <c r="T8" s="718"/>
      <c r="U8" s="718"/>
      <c r="V8" s="718"/>
      <c r="W8" s="719"/>
      <c r="X8" s="708"/>
      <c r="Z8" s="708"/>
      <c r="AA8" s="716"/>
      <c r="AB8" s="717"/>
      <c r="AC8" s="725"/>
      <c r="AD8" s="718"/>
      <c r="AE8" s="718"/>
      <c r="AF8" s="718"/>
      <c r="AG8" s="718"/>
      <c r="AH8" s="718"/>
      <c r="AI8" s="719"/>
      <c r="AJ8" s="708"/>
      <c r="AL8" s="708"/>
      <c r="AM8" s="716"/>
      <c r="AN8" s="717"/>
      <c r="AO8" s="725"/>
      <c r="AP8" s="718"/>
      <c r="AQ8" s="718"/>
      <c r="AR8" s="718"/>
      <c r="AS8" s="718"/>
      <c r="AT8" s="718"/>
      <c r="AU8" s="719"/>
      <c r="AV8" s="708"/>
      <c r="AX8" s="708"/>
      <c r="AY8" s="716"/>
      <c r="AZ8" s="717"/>
      <c r="BA8" s="725"/>
      <c r="BB8" s="718"/>
      <c r="BC8" s="718"/>
      <c r="BD8" s="718"/>
      <c r="BE8" s="718"/>
      <c r="BF8" s="718"/>
      <c r="BG8" s="719"/>
      <c r="BH8" s="708"/>
      <c r="BJ8" s="708"/>
      <c r="BK8" s="716"/>
      <c r="BL8" s="717"/>
      <c r="BM8" s="725"/>
      <c r="BN8" s="718"/>
      <c r="BO8" s="718"/>
      <c r="BP8" s="718"/>
      <c r="BQ8" s="718"/>
      <c r="BR8" s="718"/>
      <c r="BS8" s="719"/>
      <c r="BT8" s="708"/>
      <c r="BV8" s="708"/>
      <c r="BW8" s="716"/>
      <c r="BX8" s="717"/>
      <c r="BY8" s="725"/>
      <c r="BZ8" s="718"/>
      <c r="CA8" s="718"/>
      <c r="CB8" s="718"/>
      <c r="CC8" s="718"/>
      <c r="CD8" s="718"/>
      <c r="CE8" s="719"/>
      <c r="CF8" s="708"/>
      <c r="CH8" s="708"/>
      <c r="CI8" s="716"/>
      <c r="CJ8" s="717"/>
      <c r="CK8" s="725"/>
      <c r="CL8" s="718"/>
      <c r="CM8" s="718"/>
      <c r="CN8" s="718"/>
      <c r="CO8" s="718"/>
      <c r="CP8" s="718"/>
      <c r="CQ8" s="719"/>
      <c r="CR8" s="708"/>
      <c r="CT8" s="708"/>
      <c r="CU8" s="716"/>
      <c r="CV8" s="717"/>
      <c r="CW8" s="725"/>
      <c r="CX8" s="718"/>
      <c r="CY8" s="718"/>
      <c r="CZ8" s="718"/>
      <c r="DA8" s="718"/>
      <c r="DB8" s="718"/>
      <c r="DC8" s="719"/>
      <c r="DD8" s="708"/>
      <c r="DF8" s="708"/>
      <c r="DG8" s="716"/>
      <c r="DH8" s="717"/>
      <c r="DI8" s="725"/>
      <c r="DJ8" s="718"/>
      <c r="DK8" s="718"/>
      <c r="DL8" s="718"/>
      <c r="DM8" s="718"/>
      <c r="DN8" s="718"/>
      <c r="DO8" s="719"/>
      <c r="DP8" s="708"/>
      <c r="DR8" s="708"/>
      <c r="DS8" s="716"/>
      <c r="DT8" s="717"/>
      <c r="DU8" s="725"/>
      <c r="DV8" s="718"/>
      <c r="DW8" s="718"/>
      <c r="DX8" s="718"/>
      <c r="DY8" s="718"/>
      <c r="DZ8" s="718"/>
      <c r="EA8" s="719"/>
      <c r="EB8" s="708"/>
      <c r="ED8" s="708"/>
      <c r="EE8" s="716"/>
      <c r="EF8" s="717"/>
      <c r="EG8" s="725"/>
      <c r="EH8" s="718"/>
      <c r="EI8" s="718"/>
      <c r="EJ8" s="718"/>
      <c r="EK8" s="718"/>
      <c r="EL8" s="718"/>
      <c r="EM8" s="719"/>
      <c r="EN8" s="708"/>
      <c r="EP8" s="708"/>
      <c r="EQ8" s="716"/>
      <c r="ER8" s="717"/>
      <c r="ES8" s="725"/>
      <c r="ET8" s="718"/>
      <c r="EU8" s="718"/>
      <c r="EV8" s="718"/>
      <c r="EW8" s="718"/>
      <c r="EX8" s="718"/>
      <c r="EY8" s="719"/>
      <c r="EZ8" s="708"/>
      <c r="FB8" s="708"/>
      <c r="FC8" s="716"/>
      <c r="FD8" s="717"/>
      <c r="FE8" s="725"/>
      <c r="FF8" s="718"/>
      <c r="FG8" s="718"/>
      <c r="FH8" s="718"/>
      <c r="FI8" s="718"/>
      <c r="FJ8" s="718"/>
      <c r="FK8" s="719"/>
      <c r="FL8" s="708"/>
      <c r="FN8" s="708"/>
      <c r="FO8" s="716"/>
      <c r="FP8" s="717"/>
      <c r="FQ8" s="725"/>
      <c r="FR8" s="718"/>
      <c r="FS8" s="718"/>
      <c r="FT8" s="718"/>
      <c r="FU8" s="718"/>
      <c r="FV8" s="718"/>
      <c r="FW8" s="719"/>
      <c r="FX8" s="708"/>
      <c r="FZ8" s="708"/>
      <c r="GA8" s="716"/>
      <c r="GB8" s="717"/>
      <c r="GC8" s="725"/>
      <c r="GD8" s="718"/>
      <c r="GE8" s="718"/>
      <c r="GF8" s="718"/>
      <c r="GG8" s="718"/>
      <c r="GH8" s="718"/>
      <c r="GI8" s="719"/>
      <c r="GJ8" s="708"/>
      <c r="GL8" s="708"/>
      <c r="GM8" s="716"/>
      <c r="GN8" s="717"/>
      <c r="GO8" s="725"/>
      <c r="GP8" s="718"/>
      <c r="GQ8" s="718"/>
      <c r="GR8" s="718"/>
      <c r="GS8" s="718"/>
      <c r="GT8" s="718"/>
      <c r="GU8" s="719"/>
      <c r="GV8" s="708"/>
      <c r="GX8" s="708"/>
      <c r="GY8" s="716"/>
      <c r="GZ8" s="717"/>
      <c r="HA8" s="725"/>
      <c r="HB8" s="718"/>
      <c r="HC8" s="718"/>
      <c r="HD8" s="718"/>
      <c r="HE8" s="718"/>
      <c r="HF8" s="718"/>
      <c r="HG8" s="719"/>
      <c r="HH8" s="708"/>
    </row>
    <row r="9" spans="1:216" x14ac:dyDescent="0.25">
      <c r="A9" s="284"/>
      <c r="B9" s="297"/>
      <c r="C9" s="298"/>
      <c r="D9" s="1140" t="s">
        <v>177</v>
      </c>
      <c r="E9" s="1140"/>
      <c r="F9" s="1140"/>
      <c r="G9" s="1140"/>
      <c r="H9" s="1140"/>
      <c r="I9" s="1140"/>
      <c r="J9" s="1141"/>
      <c r="K9" s="284"/>
      <c r="N9" s="708"/>
      <c r="O9" s="726"/>
      <c r="P9" s="727"/>
      <c r="Q9" s="1128" t="s">
        <v>177</v>
      </c>
      <c r="R9" s="1128"/>
      <c r="S9" s="1128"/>
      <c r="T9" s="1128"/>
      <c r="U9" s="1128"/>
      <c r="V9" s="1128"/>
      <c r="W9" s="1129"/>
      <c r="X9" s="708"/>
      <c r="Z9" s="708"/>
      <c r="AA9" s="726"/>
      <c r="AB9" s="727"/>
      <c r="AC9" s="1128" t="s">
        <v>177</v>
      </c>
      <c r="AD9" s="1128"/>
      <c r="AE9" s="1128"/>
      <c r="AF9" s="1128"/>
      <c r="AG9" s="1128"/>
      <c r="AH9" s="1128"/>
      <c r="AI9" s="1129"/>
      <c r="AJ9" s="708"/>
      <c r="AL9" s="708"/>
      <c r="AM9" s="726"/>
      <c r="AN9" s="727"/>
      <c r="AO9" s="1128" t="s">
        <v>177</v>
      </c>
      <c r="AP9" s="1128"/>
      <c r="AQ9" s="1128"/>
      <c r="AR9" s="1128"/>
      <c r="AS9" s="1128"/>
      <c r="AT9" s="1128"/>
      <c r="AU9" s="1129"/>
      <c r="AV9" s="708"/>
      <c r="AX9" s="708"/>
      <c r="AY9" s="726"/>
      <c r="AZ9" s="727"/>
      <c r="BA9" s="1128" t="s">
        <v>177</v>
      </c>
      <c r="BB9" s="1128"/>
      <c r="BC9" s="1128"/>
      <c r="BD9" s="1128"/>
      <c r="BE9" s="1128"/>
      <c r="BF9" s="1128"/>
      <c r="BG9" s="1129"/>
      <c r="BH9" s="708"/>
      <c r="BJ9" s="708"/>
      <c r="BK9" s="726"/>
      <c r="BL9" s="727"/>
      <c r="BM9" s="1128" t="s">
        <v>177</v>
      </c>
      <c r="BN9" s="1128"/>
      <c r="BO9" s="1128"/>
      <c r="BP9" s="1128"/>
      <c r="BQ9" s="1128"/>
      <c r="BR9" s="1128"/>
      <c r="BS9" s="1129"/>
      <c r="BT9" s="708"/>
      <c r="BV9" s="708"/>
      <c r="BW9" s="726"/>
      <c r="BX9" s="727"/>
      <c r="BY9" s="1128" t="s">
        <v>177</v>
      </c>
      <c r="BZ9" s="1128"/>
      <c r="CA9" s="1128"/>
      <c r="CB9" s="1128"/>
      <c r="CC9" s="1128"/>
      <c r="CD9" s="1128"/>
      <c r="CE9" s="1129"/>
      <c r="CF9" s="708"/>
      <c r="CH9" s="708"/>
      <c r="CI9" s="726"/>
      <c r="CJ9" s="727"/>
      <c r="CK9" s="1128" t="s">
        <v>177</v>
      </c>
      <c r="CL9" s="1128"/>
      <c r="CM9" s="1128"/>
      <c r="CN9" s="1128"/>
      <c r="CO9" s="1128"/>
      <c r="CP9" s="1128"/>
      <c r="CQ9" s="1129"/>
      <c r="CR9" s="708"/>
      <c r="CT9" s="708"/>
      <c r="CU9" s="726"/>
      <c r="CV9" s="727"/>
      <c r="CW9" s="1128" t="s">
        <v>177</v>
      </c>
      <c r="CX9" s="1128"/>
      <c r="CY9" s="1128"/>
      <c r="CZ9" s="1128"/>
      <c r="DA9" s="1128"/>
      <c r="DB9" s="1128"/>
      <c r="DC9" s="1129"/>
      <c r="DD9" s="708"/>
      <c r="DF9" s="708"/>
      <c r="DG9" s="726"/>
      <c r="DH9" s="727"/>
      <c r="DI9" s="1128" t="s">
        <v>177</v>
      </c>
      <c r="DJ9" s="1128"/>
      <c r="DK9" s="1128"/>
      <c r="DL9" s="1128"/>
      <c r="DM9" s="1128"/>
      <c r="DN9" s="1128"/>
      <c r="DO9" s="1129"/>
      <c r="DP9" s="708"/>
      <c r="DR9" s="708"/>
      <c r="DS9" s="726"/>
      <c r="DT9" s="727"/>
      <c r="DU9" s="1128" t="s">
        <v>177</v>
      </c>
      <c r="DV9" s="1128"/>
      <c r="DW9" s="1128"/>
      <c r="DX9" s="1128"/>
      <c r="DY9" s="1128"/>
      <c r="DZ9" s="1128"/>
      <c r="EA9" s="1129"/>
      <c r="EB9" s="708"/>
      <c r="ED9" s="708"/>
      <c r="EE9" s="726"/>
      <c r="EF9" s="727"/>
      <c r="EG9" s="1128" t="s">
        <v>177</v>
      </c>
      <c r="EH9" s="1128"/>
      <c r="EI9" s="1128"/>
      <c r="EJ9" s="1128"/>
      <c r="EK9" s="1128"/>
      <c r="EL9" s="1128"/>
      <c r="EM9" s="1129"/>
      <c r="EN9" s="708"/>
      <c r="EP9" s="708"/>
      <c r="EQ9" s="726"/>
      <c r="ER9" s="727"/>
      <c r="ES9" s="1128" t="s">
        <v>177</v>
      </c>
      <c r="ET9" s="1128"/>
      <c r="EU9" s="1128"/>
      <c r="EV9" s="1128"/>
      <c r="EW9" s="1128"/>
      <c r="EX9" s="1128"/>
      <c r="EY9" s="1129"/>
      <c r="EZ9" s="708"/>
      <c r="FB9" s="708"/>
      <c r="FC9" s="726"/>
      <c r="FD9" s="727"/>
      <c r="FE9" s="1128" t="s">
        <v>177</v>
      </c>
      <c r="FF9" s="1128"/>
      <c r="FG9" s="1128"/>
      <c r="FH9" s="1128"/>
      <c r="FI9" s="1128"/>
      <c r="FJ9" s="1128"/>
      <c r="FK9" s="1129"/>
      <c r="FL9" s="708"/>
      <c r="FN9" s="708"/>
      <c r="FO9" s="726"/>
      <c r="FP9" s="727"/>
      <c r="FQ9" s="1128" t="s">
        <v>177</v>
      </c>
      <c r="FR9" s="1128"/>
      <c r="FS9" s="1128"/>
      <c r="FT9" s="1128"/>
      <c r="FU9" s="1128"/>
      <c r="FV9" s="1128"/>
      <c r="FW9" s="1129"/>
      <c r="FX9" s="708"/>
      <c r="FZ9" s="708"/>
      <c r="GA9" s="726"/>
      <c r="GB9" s="727"/>
      <c r="GC9" s="1128" t="s">
        <v>177</v>
      </c>
      <c r="GD9" s="1128"/>
      <c r="GE9" s="1128"/>
      <c r="GF9" s="1128"/>
      <c r="GG9" s="1128"/>
      <c r="GH9" s="1128"/>
      <c r="GI9" s="1129"/>
      <c r="GJ9" s="708"/>
      <c r="GL9" s="708"/>
      <c r="GM9" s="726"/>
      <c r="GN9" s="727"/>
      <c r="GO9" s="1128" t="s">
        <v>177</v>
      </c>
      <c r="GP9" s="1128"/>
      <c r="GQ9" s="1128"/>
      <c r="GR9" s="1128"/>
      <c r="GS9" s="1128"/>
      <c r="GT9" s="1128"/>
      <c r="GU9" s="1129"/>
      <c r="GV9" s="708"/>
      <c r="GX9" s="708"/>
      <c r="GY9" s="726"/>
      <c r="GZ9" s="727"/>
      <c r="HA9" s="1128" t="s">
        <v>177</v>
      </c>
      <c r="HB9" s="1128"/>
      <c r="HC9" s="1128"/>
      <c r="HD9" s="1128"/>
      <c r="HE9" s="1128"/>
      <c r="HF9" s="1128"/>
      <c r="HG9" s="1129"/>
      <c r="HH9" s="708"/>
    </row>
    <row r="10" spans="1:216" x14ac:dyDescent="0.25">
      <c r="A10" s="284"/>
      <c r="B10" s="1142" t="s">
        <v>178</v>
      </c>
      <c r="C10" s="1142" t="s">
        <v>179</v>
      </c>
      <c r="D10" s="336">
        <f>'PBA (E1)'!$D$11</f>
        <v>2021</v>
      </c>
      <c r="E10" s="336">
        <f>'PBA (E1)'!$E$11</f>
        <v>2022</v>
      </c>
      <c r="F10" s="337">
        <f>'PBA (E1)'!$F$11</f>
        <v>2023</v>
      </c>
      <c r="G10" s="337">
        <f>'PBA (E1)'!$G$11</f>
        <v>2023</v>
      </c>
      <c r="H10" s="338">
        <f>'PBA (E1)'!$H$11</f>
        <v>2024</v>
      </c>
      <c r="I10" s="338">
        <f>'PBA (E1)'!$I$11</f>
        <v>2025</v>
      </c>
      <c r="J10" s="339">
        <f>'PBA (E1)'!$J$11</f>
        <v>2026</v>
      </c>
      <c r="K10" s="284"/>
      <c r="N10" s="708"/>
      <c r="O10" s="1130" t="s">
        <v>178</v>
      </c>
      <c r="P10" s="1130" t="s">
        <v>179</v>
      </c>
      <c r="Q10" s="728">
        <f>$J$1-2</f>
        <v>2021</v>
      </c>
      <c r="R10" s="728">
        <f>$J$1-1</f>
        <v>2022</v>
      </c>
      <c r="S10" s="337">
        <f>$J$1</f>
        <v>2023</v>
      </c>
      <c r="T10" s="337">
        <f>$J$1</f>
        <v>2023</v>
      </c>
      <c r="U10" s="729">
        <f>$J$1+1</f>
        <v>2024</v>
      </c>
      <c r="V10" s="729">
        <v>2025</v>
      </c>
      <c r="W10" s="730">
        <f>$J$1+3</f>
        <v>2026</v>
      </c>
      <c r="X10" s="708"/>
      <c r="Z10" s="708"/>
      <c r="AA10" s="1130" t="s">
        <v>178</v>
      </c>
      <c r="AB10" s="1130" t="s">
        <v>179</v>
      </c>
      <c r="AC10" s="728">
        <f>$J$1-2</f>
        <v>2021</v>
      </c>
      <c r="AD10" s="728">
        <f>$J$1-1</f>
        <v>2022</v>
      </c>
      <c r="AE10" s="337">
        <f>$J$1</f>
        <v>2023</v>
      </c>
      <c r="AF10" s="337">
        <f>$J$1</f>
        <v>2023</v>
      </c>
      <c r="AG10" s="729">
        <f>$J$1+1</f>
        <v>2024</v>
      </c>
      <c r="AH10" s="729">
        <v>2025</v>
      </c>
      <c r="AI10" s="730">
        <f>$J$1+3</f>
        <v>2026</v>
      </c>
      <c r="AJ10" s="708"/>
      <c r="AL10" s="708"/>
      <c r="AM10" s="1130" t="s">
        <v>178</v>
      </c>
      <c r="AN10" s="1130" t="s">
        <v>179</v>
      </c>
      <c r="AO10" s="728">
        <f>$J$1-2</f>
        <v>2021</v>
      </c>
      <c r="AP10" s="728">
        <f>$J$1-1</f>
        <v>2022</v>
      </c>
      <c r="AQ10" s="337">
        <f>$J$1</f>
        <v>2023</v>
      </c>
      <c r="AR10" s="337">
        <f>$J$1</f>
        <v>2023</v>
      </c>
      <c r="AS10" s="729">
        <f>$J$1+1</f>
        <v>2024</v>
      </c>
      <c r="AT10" s="729">
        <v>2025</v>
      </c>
      <c r="AU10" s="730">
        <f>$J$1+3</f>
        <v>2026</v>
      </c>
      <c r="AV10" s="708"/>
      <c r="AX10" s="708"/>
      <c r="AY10" s="1130" t="s">
        <v>178</v>
      </c>
      <c r="AZ10" s="1130" t="s">
        <v>179</v>
      </c>
      <c r="BA10" s="728">
        <f>$J$1-2</f>
        <v>2021</v>
      </c>
      <c r="BB10" s="728">
        <f>$J$1-1</f>
        <v>2022</v>
      </c>
      <c r="BC10" s="337">
        <f>$J$1</f>
        <v>2023</v>
      </c>
      <c r="BD10" s="337">
        <f>$J$1</f>
        <v>2023</v>
      </c>
      <c r="BE10" s="729">
        <f>$J$1+1</f>
        <v>2024</v>
      </c>
      <c r="BF10" s="729">
        <v>2025</v>
      </c>
      <c r="BG10" s="730">
        <f>$J$1+3</f>
        <v>2026</v>
      </c>
      <c r="BH10" s="708"/>
      <c r="BJ10" s="708"/>
      <c r="BK10" s="1130" t="s">
        <v>178</v>
      </c>
      <c r="BL10" s="1130" t="s">
        <v>179</v>
      </c>
      <c r="BM10" s="728">
        <f>$J$1-2</f>
        <v>2021</v>
      </c>
      <c r="BN10" s="728">
        <f>$J$1-1</f>
        <v>2022</v>
      </c>
      <c r="BO10" s="337">
        <f>$J$1</f>
        <v>2023</v>
      </c>
      <c r="BP10" s="337">
        <f>$J$1</f>
        <v>2023</v>
      </c>
      <c r="BQ10" s="729">
        <f>$J$1+1</f>
        <v>2024</v>
      </c>
      <c r="BR10" s="729">
        <v>2025</v>
      </c>
      <c r="BS10" s="730">
        <f>$J$1+3</f>
        <v>2026</v>
      </c>
      <c r="BT10" s="708"/>
      <c r="BV10" s="708"/>
      <c r="BW10" s="1130" t="s">
        <v>178</v>
      </c>
      <c r="BX10" s="1130" t="s">
        <v>179</v>
      </c>
      <c r="BY10" s="728">
        <f>$J$1-2</f>
        <v>2021</v>
      </c>
      <c r="BZ10" s="728">
        <f>$J$1-1</f>
        <v>2022</v>
      </c>
      <c r="CA10" s="337">
        <f>$J$1</f>
        <v>2023</v>
      </c>
      <c r="CB10" s="337">
        <f>$J$1</f>
        <v>2023</v>
      </c>
      <c r="CC10" s="729">
        <f>$J$1+1</f>
        <v>2024</v>
      </c>
      <c r="CD10" s="729">
        <v>2025</v>
      </c>
      <c r="CE10" s="730">
        <f>$J$1+3</f>
        <v>2026</v>
      </c>
      <c r="CF10" s="708"/>
      <c r="CH10" s="708"/>
      <c r="CI10" s="1130" t="s">
        <v>178</v>
      </c>
      <c r="CJ10" s="1130" t="s">
        <v>179</v>
      </c>
      <c r="CK10" s="728">
        <f>$J$1-2</f>
        <v>2021</v>
      </c>
      <c r="CL10" s="728">
        <f>$J$1-1</f>
        <v>2022</v>
      </c>
      <c r="CM10" s="337">
        <f>$J$1</f>
        <v>2023</v>
      </c>
      <c r="CN10" s="337">
        <f>$J$1</f>
        <v>2023</v>
      </c>
      <c r="CO10" s="729">
        <f>$J$1+1</f>
        <v>2024</v>
      </c>
      <c r="CP10" s="729">
        <v>2025</v>
      </c>
      <c r="CQ10" s="730">
        <f>$J$1+3</f>
        <v>2026</v>
      </c>
      <c r="CR10" s="708"/>
      <c r="CT10" s="708"/>
      <c r="CU10" s="1130" t="s">
        <v>178</v>
      </c>
      <c r="CV10" s="1130" t="s">
        <v>179</v>
      </c>
      <c r="CW10" s="728">
        <f>$J$1-2</f>
        <v>2021</v>
      </c>
      <c r="CX10" s="728">
        <f>$J$1-1</f>
        <v>2022</v>
      </c>
      <c r="CY10" s="337">
        <f>$J$1</f>
        <v>2023</v>
      </c>
      <c r="CZ10" s="337">
        <f>$J$1</f>
        <v>2023</v>
      </c>
      <c r="DA10" s="729">
        <f>$J$1+1</f>
        <v>2024</v>
      </c>
      <c r="DB10" s="729">
        <v>2025</v>
      </c>
      <c r="DC10" s="730">
        <f>$J$1+3</f>
        <v>2026</v>
      </c>
      <c r="DD10" s="708"/>
      <c r="DF10" s="708"/>
      <c r="DG10" s="1130" t="s">
        <v>178</v>
      </c>
      <c r="DH10" s="1130" t="s">
        <v>179</v>
      </c>
      <c r="DI10" s="728">
        <f>$J$1-2</f>
        <v>2021</v>
      </c>
      <c r="DJ10" s="728">
        <f>$J$1-1</f>
        <v>2022</v>
      </c>
      <c r="DK10" s="337">
        <f>$J$1</f>
        <v>2023</v>
      </c>
      <c r="DL10" s="337">
        <f>$J$1</f>
        <v>2023</v>
      </c>
      <c r="DM10" s="729">
        <f>$J$1+1</f>
        <v>2024</v>
      </c>
      <c r="DN10" s="729">
        <v>2025</v>
      </c>
      <c r="DO10" s="730">
        <f>$J$1+3</f>
        <v>2026</v>
      </c>
      <c r="DP10" s="708"/>
      <c r="DR10" s="708"/>
      <c r="DS10" s="1130" t="s">
        <v>178</v>
      </c>
      <c r="DT10" s="1130" t="s">
        <v>179</v>
      </c>
      <c r="DU10" s="728">
        <f>$J$1-2</f>
        <v>2021</v>
      </c>
      <c r="DV10" s="728">
        <f>$J$1-1</f>
        <v>2022</v>
      </c>
      <c r="DW10" s="337">
        <f>$J$1</f>
        <v>2023</v>
      </c>
      <c r="DX10" s="337">
        <f>$J$1</f>
        <v>2023</v>
      </c>
      <c r="DY10" s="729">
        <f>$J$1+1</f>
        <v>2024</v>
      </c>
      <c r="DZ10" s="729">
        <v>2025</v>
      </c>
      <c r="EA10" s="730">
        <f>$J$1+3</f>
        <v>2026</v>
      </c>
      <c r="EB10" s="708"/>
      <c r="ED10" s="708"/>
      <c r="EE10" s="1130" t="s">
        <v>178</v>
      </c>
      <c r="EF10" s="1130" t="s">
        <v>179</v>
      </c>
      <c r="EG10" s="728">
        <f>$J$1-2</f>
        <v>2021</v>
      </c>
      <c r="EH10" s="728">
        <f>$J$1-1</f>
        <v>2022</v>
      </c>
      <c r="EI10" s="337">
        <f>$J$1</f>
        <v>2023</v>
      </c>
      <c r="EJ10" s="337">
        <f>$J$1</f>
        <v>2023</v>
      </c>
      <c r="EK10" s="729">
        <f>$J$1+1</f>
        <v>2024</v>
      </c>
      <c r="EL10" s="729">
        <v>2025</v>
      </c>
      <c r="EM10" s="730">
        <f>$J$1+3</f>
        <v>2026</v>
      </c>
      <c r="EN10" s="708"/>
      <c r="EP10" s="708"/>
      <c r="EQ10" s="1130" t="s">
        <v>178</v>
      </c>
      <c r="ER10" s="1130" t="s">
        <v>179</v>
      </c>
      <c r="ES10" s="728">
        <f>$J$1-2</f>
        <v>2021</v>
      </c>
      <c r="ET10" s="728">
        <f>$J$1-1</f>
        <v>2022</v>
      </c>
      <c r="EU10" s="337">
        <f>$J$1</f>
        <v>2023</v>
      </c>
      <c r="EV10" s="337">
        <f>$J$1</f>
        <v>2023</v>
      </c>
      <c r="EW10" s="729">
        <f>$J$1+1</f>
        <v>2024</v>
      </c>
      <c r="EX10" s="729">
        <v>2025</v>
      </c>
      <c r="EY10" s="730">
        <f>$J$1+3</f>
        <v>2026</v>
      </c>
      <c r="EZ10" s="708"/>
      <c r="FB10" s="708"/>
      <c r="FC10" s="1130" t="s">
        <v>178</v>
      </c>
      <c r="FD10" s="1130" t="s">
        <v>179</v>
      </c>
      <c r="FE10" s="728">
        <f>$J$1-2</f>
        <v>2021</v>
      </c>
      <c r="FF10" s="728">
        <f>$J$1-1</f>
        <v>2022</v>
      </c>
      <c r="FG10" s="337">
        <f>$J$1</f>
        <v>2023</v>
      </c>
      <c r="FH10" s="337">
        <f>$J$1</f>
        <v>2023</v>
      </c>
      <c r="FI10" s="729">
        <f>$J$1+1</f>
        <v>2024</v>
      </c>
      <c r="FJ10" s="729">
        <v>2025</v>
      </c>
      <c r="FK10" s="730">
        <f>$J$1+3</f>
        <v>2026</v>
      </c>
      <c r="FL10" s="708"/>
      <c r="FN10" s="708"/>
      <c r="FO10" s="1130" t="s">
        <v>178</v>
      </c>
      <c r="FP10" s="1130" t="s">
        <v>179</v>
      </c>
      <c r="FQ10" s="728">
        <f>$J$1-2</f>
        <v>2021</v>
      </c>
      <c r="FR10" s="728">
        <f>$J$1-1</f>
        <v>2022</v>
      </c>
      <c r="FS10" s="337">
        <f>$J$1</f>
        <v>2023</v>
      </c>
      <c r="FT10" s="337">
        <f>$J$1</f>
        <v>2023</v>
      </c>
      <c r="FU10" s="729">
        <f>$J$1+1</f>
        <v>2024</v>
      </c>
      <c r="FV10" s="729">
        <v>2025</v>
      </c>
      <c r="FW10" s="730">
        <f>$J$1+3</f>
        <v>2026</v>
      </c>
      <c r="FX10" s="708"/>
      <c r="FZ10" s="708"/>
      <c r="GA10" s="1130" t="s">
        <v>178</v>
      </c>
      <c r="GB10" s="1130" t="s">
        <v>179</v>
      </c>
      <c r="GC10" s="728">
        <f>$J$1-2</f>
        <v>2021</v>
      </c>
      <c r="GD10" s="728">
        <f>$J$1-1</f>
        <v>2022</v>
      </c>
      <c r="GE10" s="337">
        <f>$J$1</f>
        <v>2023</v>
      </c>
      <c r="GF10" s="337">
        <f>$J$1</f>
        <v>2023</v>
      </c>
      <c r="GG10" s="729">
        <f>$J$1+1</f>
        <v>2024</v>
      </c>
      <c r="GH10" s="729">
        <v>2025</v>
      </c>
      <c r="GI10" s="730">
        <f>$J$1+3</f>
        <v>2026</v>
      </c>
      <c r="GJ10" s="708"/>
      <c r="GL10" s="708"/>
      <c r="GM10" s="1130" t="s">
        <v>178</v>
      </c>
      <c r="GN10" s="1130" t="s">
        <v>179</v>
      </c>
      <c r="GO10" s="728">
        <f>$J$1-2</f>
        <v>2021</v>
      </c>
      <c r="GP10" s="728">
        <f>$J$1-1</f>
        <v>2022</v>
      </c>
      <c r="GQ10" s="337">
        <f>$J$1</f>
        <v>2023</v>
      </c>
      <c r="GR10" s="337">
        <f>$J$1</f>
        <v>2023</v>
      </c>
      <c r="GS10" s="729">
        <f>$J$1+1</f>
        <v>2024</v>
      </c>
      <c r="GT10" s="729">
        <v>2025</v>
      </c>
      <c r="GU10" s="730">
        <f>$J$1+3</f>
        <v>2026</v>
      </c>
      <c r="GV10" s="708"/>
      <c r="GX10" s="708"/>
      <c r="GY10" s="1130" t="s">
        <v>178</v>
      </c>
      <c r="GZ10" s="1130" t="s">
        <v>179</v>
      </c>
      <c r="HA10" s="728">
        <f>$J$1-2</f>
        <v>2021</v>
      </c>
      <c r="HB10" s="728">
        <f>$J$1-1</f>
        <v>2022</v>
      </c>
      <c r="HC10" s="337">
        <f>$J$1</f>
        <v>2023</v>
      </c>
      <c r="HD10" s="337">
        <f>$J$1</f>
        <v>2023</v>
      </c>
      <c r="HE10" s="729">
        <f>$J$1+1</f>
        <v>2024</v>
      </c>
      <c r="HF10" s="729">
        <v>2025</v>
      </c>
      <c r="HG10" s="730">
        <f>$J$1+3</f>
        <v>2026</v>
      </c>
      <c r="HH10" s="708"/>
    </row>
    <row r="11" spans="1:216" ht="38.25" x14ac:dyDescent="0.25">
      <c r="A11" s="284"/>
      <c r="B11" s="1143"/>
      <c r="C11" s="1143"/>
      <c r="D11" s="299" t="s">
        <v>2</v>
      </c>
      <c r="E11" s="299" t="s">
        <v>2</v>
      </c>
      <c r="F11" s="300" t="s">
        <v>122</v>
      </c>
      <c r="G11" s="300" t="s">
        <v>123</v>
      </c>
      <c r="H11" s="301" t="s">
        <v>57</v>
      </c>
      <c r="I11" s="301" t="s">
        <v>57</v>
      </c>
      <c r="J11" s="302" t="s">
        <v>57</v>
      </c>
      <c r="K11" s="284"/>
      <c r="N11" s="708"/>
      <c r="O11" s="1131"/>
      <c r="P11" s="1131"/>
      <c r="Q11" s="731" t="s">
        <v>2</v>
      </c>
      <c r="R11" s="731" t="s">
        <v>2</v>
      </c>
      <c r="S11" s="300" t="s">
        <v>122</v>
      </c>
      <c r="T11" s="300" t="s">
        <v>123</v>
      </c>
      <c r="U11" s="732" t="s">
        <v>57</v>
      </c>
      <c r="V11" s="732" t="s">
        <v>57</v>
      </c>
      <c r="W11" s="733" t="s">
        <v>57</v>
      </c>
      <c r="X11" s="708"/>
      <c r="Z11" s="708"/>
      <c r="AA11" s="1131"/>
      <c r="AB11" s="1131"/>
      <c r="AC11" s="731" t="s">
        <v>2</v>
      </c>
      <c r="AD11" s="731" t="s">
        <v>2</v>
      </c>
      <c r="AE11" s="300" t="s">
        <v>122</v>
      </c>
      <c r="AF11" s="300" t="s">
        <v>123</v>
      </c>
      <c r="AG11" s="732" t="s">
        <v>57</v>
      </c>
      <c r="AH11" s="732" t="s">
        <v>57</v>
      </c>
      <c r="AI11" s="733" t="s">
        <v>57</v>
      </c>
      <c r="AJ11" s="708"/>
      <c r="AL11" s="708"/>
      <c r="AM11" s="1131"/>
      <c r="AN11" s="1131"/>
      <c r="AO11" s="731" t="s">
        <v>2</v>
      </c>
      <c r="AP11" s="731" t="s">
        <v>2</v>
      </c>
      <c r="AQ11" s="300" t="s">
        <v>122</v>
      </c>
      <c r="AR11" s="300" t="s">
        <v>123</v>
      </c>
      <c r="AS11" s="732" t="s">
        <v>57</v>
      </c>
      <c r="AT11" s="732" t="s">
        <v>57</v>
      </c>
      <c r="AU11" s="733" t="s">
        <v>57</v>
      </c>
      <c r="AV11" s="708"/>
      <c r="AX11" s="708"/>
      <c r="AY11" s="1131"/>
      <c r="AZ11" s="1131"/>
      <c r="BA11" s="731" t="s">
        <v>2</v>
      </c>
      <c r="BB11" s="731" t="s">
        <v>2</v>
      </c>
      <c r="BC11" s="300" t="s">
        <v>122</v>
      </c>
      <c r="BD11" s="300" t="s">
        <v>123</v>
      </c>
      <c r="BE11" s="732" t="s">
        <v>57</v>
      </c>
      <c r="BF11" s="732" t="s">
        <v>57</v>
      </c>
      <c r="BG11" s="733" t="s">
        <v>57</v>
      </c>
      <c r="BH11" s="708"/>
      <c r="BJ11" s="708"/>
      <c r="BK11" s="1131"/>
      <c r="BL11" s="1131"/>
      <c r="BM11" s="731" t="s">
        <v>2</v>
      </c>
      <c r="BN11" s="731" t="s">
        <v>2</v>
      </c>
      <c r="BO11" s="300" t="s">
        <v>122</v>
      </c>
      <c r="BP11" s="300" t="s">
        <v>123</v>
      </c>
      <c r="BQ11" s="732" t="s">
        <v>57</v>
      </c>
      <c r="BR11" s="732" t="s">
        <v>57</v>
      </c>
      <c r="BS11" s="733" t="s">
        <v>57</v>
      </c>
      <c r="BT11" s="708"/>
      <c r="BV11" s="708"/>
      <c r="BW11" s="1131"/>
      <c r="BX11" s="1131"/>
      <c r="BY11" s="731" t="s">
        <v>2</v>
      </c>
      <c r="BZ11" s="731" t="s">
        <v>2</v>
      </c>
      <c r="CA11" s="300" t="s">
        <v>122</v>
      </c>
      <c r="CB11" s="300" t="s">
        <v>123</v>
      </c>
      <c r="CC11" s="732" t="s">
        <v>57</v>
      </c>
      <c r="CD11" s="732" t="s">
        <v>57</v>
      </c>
      <c r="CE11" s="733" t="s">
        <v>57</v>
      </c>
      <c r="CF11" s="708"/>
      <c r="CH11" s="708"/>
      <c r="CI11" s="1131"/>
      <c r="CJ11" s="1131"/>
      <c r="CK11" s="731" t="s">
        <v>2</v>
      </c>
      <c r="CL11" s="731" t="s">
        <v>2</v>
      </c>
      <c r="CM11" s="300" t="s">
        <v>122</v>
      </c>
      <c r="CN11" s="300" t="s">
        <v>123</v>
      </c>
      <c r="CO11" s="732" t="s">
        <v>57</v>
      </c>
      <c r="CP11" s="732" t="s">
        <v>57</v>
      </c>
      <c r="CQ11" s="733" t="s">
        <v>57</v>
      </c>
      <c r="CR11" s="708"/>
      <c r="CT11" s="708"/>
      <c r="CU11" s="1131"/>
      <c r="CV11" s="1131"/>
      <c r="CW11" s="731" t="s">
        <v>2</v>
      </c>
      <c r="CX11" s="731" t="s">
        <v>2</v>
      </c>
      <c r="CY11" s="300" t="s">
        <v>122</v>
      </c>
      <c r="CZ11" s="300" t="s">
        <v>123</v>
      </c>
      <c r="DA11" s="732" t="s">
        <v>57</v>
      </c>
      <c r="DB11" s="732" t="s">
        <v>57</v>
      </c>
      <c r="DC11" s="733" t="s">
        <v>57</v>
      </c>
      <c r="DD11" s="708"/>
      <c r="DF11" s="708"/>
      <c r="DG11" s="1131"/>
      <c r="DH11" s="1131"/>
      <c r="DI11" s="731" t="s">
        <v>2</v>
      </c>
      <c r="DJ11" s="731" t="s">
        <v>2</v>
      </c>
      <c r="DK11" s="300" t="s">
        <v>122</v>
      </c>
      <c r="DL11" s="300" t="s">
        <v>123</v>
      </c>
      <c r="DM11" s="732" t="s">
        <v>57</v>
      </c>
      <c r="DN11" s="732" t="s">
        <v>57</v>
      </c>
      <c r="DO11" s="733" t="s">
        <v>57</v>
      </c>
      <c r="DP11" s="708"/>
      <c r="DR11" s="708"/>
      <c r="DS11" s="1131"/>
      <c r="DT11" s="1131"/>
      <c r="DU11" s="731" t="s">
        <v>2</v>
      </c>
      <c r="DV11" s="731" t="s">
        <v>2</v>
      </c>
      <c r="DW11" s="300" t="s">
        <v>122</v>
      </c>
      <c r="DX11" s="300" t="s">
        <v>123</v>
      </c>
      <c r="DY11" s="732" t="s">
        <v>57</v>
      </c>
      <c r="DZ11" s="732" t="s">
        <v>57</v>
      </c>
      <c r="EA11" s="733" t="s">
        <v>57</v>
      </c>
      <c r="EB11" s="708"/>
      <c r="ED11" s="708"/>
      <c r="EE11" s="1131"/>
      <c r="EF11" s="1131"/>
      <c r="EG11" s="731" t="s">
        <v>2</v>
      </c>
      <c r="EH11" s="731" t="s">
        <v>2</v>
      </c>
      <c r="EI11" s="300" t="s">
        <v>122</v>
      </c>
      <c r="EJ11" s="300" t="s">
        <v>123</v>
      </c>
      <c r="EK11" s="732" t="s">
        <v>57</v>
      </c>
      <c r="EL11" s="732" t="s">
        <v>57</v>
      </c>
      <c r="EM11" s="733" t="s">
        <v>57</v>
      </c>
      <c r="EN11" s="708"/>
      <c r="EP11" s="708"/>
      <c r="EQ11" s="1131"/>
      <c r="ER11" s="1131"/>
      <c r="ES11" s="731" t="s">
        <v>2</v>
      </c>
      <c r="ET11" s="731" t="s">
        <v>2</v>
      </c>
      <c r="EU11" s="300" t="s">
        <v>122</v>
      </c>
      <c r="EV11" s="300" t="s">
        <v>123</v>
      </c>
      <c r="EW11" s="732" t="s">
        <v>57</v>
      </c>
      <c r="EX11" s="732" t="s">
        <v>57</v>
      </c>
      <c r="EY11" s="733" t="s">
        <v>57</v>
      </c>
      <c r="EZ11" s="708"/>
      <c r="FB11" s="708"/>
      <c r="FC11" s="1131"/>
      <c r="FD11" s="1131"/>
      <c r="FE11" s="731" t="s">
        <v>2</v>
      </c>
      <c r="FF11" s="731" t="s">
        <v>2</v>
      </c>
      <c r="FG11" s="300" t="s">
        <v>122</v>
      </c>
      <c r="FH11" s="300" t="s">
        <v>123</v>
      </c>
      <c r="FI11" s="732" t="s">
        <v>57</v>
      </c>
      <c r="FJ11" s="732" t="s">
        <v>57</v>
      </c>
      <c r="FK11" s="733" t="s">
        <v>57</v>
      </c>
      <c r="FL11" s="708"/>
      <c r="FN11" s="708"/>
      <c r="FO11" s="1131"/>
      <c r="FP11" s="1131"/>
      <c r="FQ11" s="731" t="s">
        <v>2</v>
      </c>
      <c r="FR11" s="731" t="s">
        <v>2</v>
      </c>
      <c r="FS11" s="300" t="s">
        <v>122</v>
      </c>
      <c r="FT11" s="300" t="s">
        <v>123</v>
      </c>
      <c r="FU11" s="732" t="s">
        <v>57</v>
      </c>
      <c r="FV11" s="732" t="s">
        <v>57</v>
      </c>
      <c r="FW11" s="733" t="s">
        <v>57</v>
      </c>
      <c r="FX11" s="708"/>
      <c r="FZ11" s="708"/>
      <c r="GA11" s="1131"/>
      <c r="GB11" s="1131"/>
      <c r="GC11" s="731" t="s">
        <v>2</v>
      </c>
      <c r="GD11" s="731" t="s">
        <v>2</v>
      </c>
      <c r="GE11" s="300" t="s">
        <v>122</v>
      </c>
      <c r="GF11" s="300" t="s">
        <v>123</v>
      </c>
      <c r="GG11" s="732" t="s">
        <v>57</v>
      </c>
      <c r="GH11" s="732" t="s">
        <v>57</v>
      </c>
      <c r="GI11" s="733" t="s">
        <v>57</v>
      </c>
      <c r="GJ11" s="708"/>
      <c r="GL11" s="708"/>
      <c r="GM11" s="1131"/>
      <c r="GN11" s="1131"/>
      <c r="GO11" s="731" t="s">
        <v>2</v>
      </c>
      <c r="GP11" s="731" t="s">
        <v>2</v>
      </c>
      <c r="GQ11" s="300" t="s">
        <v>122</v>
      </c>
      <c r="GR11" s="300" t="s">
        <v>123</v>
      </c>
      <c r="GS11" s="732" t="s">
        <v>57</v>
      </c>
      <c r="GT11" s="732" t="s">
        <v>57</v>
      </c>
      <c r="GU11" s="733" t="s">
        <v>57</v>
      </c>
      <c r="GV11" s="708"/>
      <c r="GX11" s="708"/>
      <c r="GY11" s="1131"/>
      <c r="GZ11" s="1131"/>
      <c r="HA11" s="731" t="s">
        <v>2</v>
      </c>
      <c r="HB11" s="731" t="s">
        <v>2</v>
      </c>
      <c r="HC11" s="300" t="s">
        <v>122</v>
      </c>
      <c r="HD11" s="300" t="s">
        <v>123</v>
      </c>
      <c r="HE11" s="732" t="s">
        <v>57</v>
      </c>
      <c r="HF11" s="732" t="s">
        <v>57</v>
      </c>
      <c r="HG11" s="733" t="s">
        <v>57</v>
      </c>
      <c r="HH11" s="708"/>
    </row>
    <row r="12" spans="1:216" x14ac:dyDescent="0.25">
      <c r="A12" s="284"/>
      <c r="B12" s="303" t="s">
        <v>136</v>
      </c>
      <c r="C12" s="304"/>
      <c r="D12" s="305"/>
      <c r="E12" s="306"/>
      <c r="F12" s="306"/>
      <c r="G12" s="306"/>
      <c r="H12" s="305"/>
      <c r="I12" s="306"/>
      <c r="J12" s="307"/>
      <c r="K12" s="284"/>
      <c r="N12" s="708"/>
      <c r="O12" s="734" t="s">
        <v>136</v>
      </c>
      <c r="P12" s="735"/>
      <c r="Q12" s="736"/>
      <c r="R12" s="737"/>
      <c r="S12" s="737"/>
      <c r="T12" s="737"/>
      <c r="U12" s="736"/>
      <c r="V12" s="737"/>
      <c r="W12" s="738"/>
      <c r="X12" s="708"/>
      <c r="Z12" s="708"/>
      <c r="AA12" s="734" t="s">
        <v>136</v>
      </c>
      <c r="AB12" s="735"/>
      <c r="AC12" s="736"/>
      <c r="AD12" s="737"/>
      <c r="AE12" s="737"/>
      <c r="AF12" s="737"/>
      <c r="AG12" s="736"/>
      <c r="AH12" s="737"/>
      <c r="AI12" s="738"/>
      <c r="AJ12" s="708"/>
      <c r="AL12" s="708"/>
      <c r="AM12" s="734" t="s">
        <v>136</v>
      </c>
      <c r="AN12" s="735"/>
      <c r="AO12" s="736"/>
      <c r="AP12" s="737"/>
      <c r="AQ12" s="737"/>
      <c r="AR12" s="737"/>
      <c r="AS12" s="736"/>
      <c r="AT12" s="737"/>
      <c r="AU12" s="738"/>
      <c r="AV12" s="708"/>
      <c r="AX12" s="708"/>
      <c r="AY12" s="734" t="s">
        <v>136</v>
      </c>
      <c r="AZ12" s="735"/>
      <c r="BA12" s="736"/>
      <c r="BB12" s="737"/>
      <c r="BC12" s="737"/>
      <c r="BD12" s="737"/>
      <c r="BE12" s="736"/>
      <c r="BF12" s="737"/>
      <c r="BG12" s="738"/>
      <c r="BH12" s="708"/>
      <c r="BJ12" s="708"/>
      <c r="BK12" s="734" t="s">
        <v>136</v>
      </c>
      <c r="BL12" s="735"/>
      <c r="BM12" s="736"/>
      <c r="BN12" s="737"/>
      <c r="BO12" s="737"/>
      <c r="BP12" s="737"/>
      <c r="BQ12" s="736"/>
      <c r="BR12" s="737"/>
      <c r="BS12" s="738"/>
      <c r="BT12" s="708"/>
      <c r="BV12" s="708"/>
      <c r="BW12" s="734" t="s">
        <v>136</v>
      </c>
      <c r="BX12" s="735"/>
      <c r="BY12" s="736"/>
      <c r="BZ12" s="737"/>
      <c r="CA12" s="737"/>
      <c r="CB12" s="737"/>
      <c r="CC12" s="736"/>
      <c r="CD12" s="737"/>
      <c r="CE12" s="738"/>
      <c r="CF12" s="708"/>
      <c r="CH12" s="708"/>
      <c r="CI12" s="734" t="s">
        <v>136</v>
      </c>
      <c r="CJ12" s="735"/>
      <c r="CK12" s="736"/>
      <c r="CL12" s="737"/>
      <c r="CM12" s="737"/>
      <c r="CN12" s="737"/>
      <c r="CO12" s="736"/>
      <c r="CP12" s="737"/>
      <c r="CQ12" s="738"/>
      <c r="CR12" s="708"/>
      <c r="CT12" s="708"/>
      <c r="CU12" s="734" t="s">
        <v>136</v>
      </c>
      <c r="CV12" s="735"/>
      <c r="CW12" s="736"/>
      <c r="CX12" s="737"/>
      <c r="CY12" s="737"/>
      <c r="CZ12" s="737"/>
      <c r="DA12" s="736"/>
      <c r="DB12" s="737"/>
      <c r="DC12" s="738"/>
      <c r="DD12" s="708"/>
      <c r="DF12" s="708"/>
      <c r="DG12" s="734" t="s">
        <v>136</v>
      </c>
      <c r="DH12" s="735"/>
      <c r="DI12" s="736"/>
      <c r="DJ12" s="737"/>
      <c r="DK12" s="737"/>
      <c r="DL12" s="737"/>
      <c r="DM12" s="736"/>
      <c r="DN12" s="737"/>
      <c r="DO12" s="738"/>
      <c r="DP12" s="708"/>
      <c r="DR12" s="708"/>
      <c r="DS12" s="734" t="s">
        <v>136</v>
      </c>
      <c r="DT12" s="735"/>
      <c r="DU12" s="736"/>
      <c r="DV12" s="737"/>
      <c r="DW12" s="737"/>
      <c r="DX12" s="737"/>
      <c r="DY12" s="736"/>
      <c r="DZ12" s="737"/>
      <c r="EA12" s="738"/>
      <c r="EB12" s="708"/>
      <c r="ED12" s="708"/>
      <c r="EE12" s="734" t="s">
        <v>136</v>
      </c>
      <c r="EF12" s="735"/>
      <c r="EG12" s="736"/>
      <c r="EH12" s="737"/>
      <c r="EI12" s="737"/>
      <c r="EJ12" s="737"/>
      <c r="EK12" s="736"/>
      <c r="EL12" s="737"/>
      <c r="EM12" s="738"/>
      <c r="EN12" s="708"/>
      <c r="EP12" s="708"/>
      <c r="EQ12" s="734" t="s">
        <v>136</v>
      </c>
      <c r="ER12" s="735"/>
      <c r="ES12" s="736"/>
      <c r="ET12" s="737"/>
      <c r="EU12" s="737"/>
      <c r="EV12" s="737"/>
      <c r="EW12" s="736"/>
      <c r="EX12" s="737"/>
      <c r="EY12" s="738"/>
      <c r="EZ12" s="708"/>
      <c r="FB12" s="708"/>
      <c r="FC12" s="734" t="s">
        <v>136</v>
      </c>
      <c r="FD12" s="735"/>
      <c r="FE12" s="736"/>
      <c r="FF12" s="737"/>
      <c r="FG12" s="737"/>
      <c r="FH12" s="737"/>
      <c r="FI12" s="736"/>
      <c r="FJ12" s="737"/>
      <c r="FK12" s="738"/>
      <c r="FL12" s="708"/>
      <c r="FN12" s="708"/>
      <c r="FO12" s="734" t="s">
        <v>136</v>
      </c>
      <c r="FP12" s="735"/>
      <c r="FQ12" s="736"/>
      <c r="FR12" s="737"/>
      <c r="FS12" s="737"/>
      <c r="FT12" s="737"/>
      <c r="FU12" s="736"/>
      <c r="FV12" s="737"/>
      <c r="FW12" s="738"/>
      <c r="FX12" s="708"/>
      <c r="FZ12" s="708"/>
      <c r="GA12" s="734" t="s">
        <v>136</v>
      </c>
      <c r="GB12" s="735"/>
      <c r="GC12" s="736"/>
      <c r="GD12" s="737"/>
      <c r="GE12" s="737"/>
      <c r="GF12" s="737"/>
      <c r="GG12" s="736"/>
      <c r="GH12" s="737"/>
      <c r="GI12" s="738"/>
      <c r="GJ12" s="708"/>
      <c r="GL12" s="708"/>
      <c r="GM12" s="734" t="s">
        <v>136</v>
      </c>
      <c r="GN12" s="735"/>
      <c r="GO12" s="736"/>
      <c r="GP12" s="737"/>
      <c r="GQ12" s="737"/>
      <c r="GR12" s="737"/>
      <c r="GS12" s="736"/>
      <c r="GT12" s="737"/>
      <c r="GU12" s="738"/>
      <c r="GV12" s="708"/>
      <c r="GX12" s="708"/>
      <c r="GY12" s="734" t="s">
        <v>136</v>
      </c>
      <c r="GZ12" s="735"/>
      <c r="HA12" s="736"/>
      <c r="HB12" s="737"/>
      <c r="HC12" s="737"/>
      <c r="HD12" s="737"/>
      <c r="HE12" s="736"/>
      <c r="HF12" s="737"/>
      <c r="HG12" s="738"/>
      <c r="HH12" s="708"/>
    </row>
    <row r="13" spans="1:216" x14ac:dyDescent="0.25">
      <c r="A13" s="284"/>
      <c r="B13" s="308" t="s">
        <v>190</v>
      </c>
      <c r="C13" s="309" t="s">
        <v>191</v>
      </c>
      <c r="D13" s="310">
        <v>215971</v>
      </c>
      <c r="E13" s="310">
        <v>238381</v>
      </c>
      <c r="F13" s="310">
        <v>269093</v>
      </c>
      <c r="G13" s="310">
        <v>269093</v>
      </c>
      <c r="H13" s="310">
        <v>298503</v>
      </c>
      <c r="I13" s="310">
        <v>300452</v>
      </c>
      <c r="J13" s="311">
        <v>300452</v>
      </c>
      <c r="K13" s="284"/>
      <c r="N13" s="708"/>
      <c r="O13" s="739" t="s">
        <v>190</v>
      </c>
      <c r="P13" s="740" t="s">
        <v>191</v>
      </c>
      <c r="Q13" s="741">
        <v>77429</v>
      </c>
      <c r="R13" s="741">
        <v>81141</v>
      </c>
      <c r="S13" s="741">
        <v>87535</v>
      </c>
      <c r="T13" s="741">
        <v>87535</v>
      </c>
      <c r="U13" s="741">
        <v>99401</v>
      </c>
      <c r="V13" s="741">
        <v>99489</v>
      </c>
      <c r="W13" s="742">
        <v>99489</v>
      </c>
      <c r="X13" s="708"/>
      <c r="Z13" s="708"/>
      <c r="AA13" s="739" t="s">
        <v>190</v>
      </c>
      <c r="AB13" s="740" t="s">
        <v>191</v>
      </c>
      <c r="AC13" s="741">
        <v>6655</v>
      </c>
      <c r="AD13" s="741">
        <v>6756</v>
      </c>
      <c r="AE13" s="741">
        <v>6756</v>
      </c>
      <c r="AF13" s="741">
        <v>6756</v>
      </c>
      <c r="AG13" s="741">
        <v>7491</v>
      </c>
      <c r="AH13" s="741">
        <v>7491</v>
      </c>
      <c r="AI13" s="742">
        <v>7491</v>
      </c>
      <c r="AJ13" s="708"/>
      <c r="AL13" s="708"/>
      <c r="AM13" s="739" t="s">
        <v>190</v>
      </c>
      <c r="AN13" s="740" t="s">
        <v>191</v>
      </c>
      <c r="AO13" s="741">
        <v>4818</v>
      </c>
      <c r="AP13" s="741">
        <v>5567</v>
      </c>
      <c r="AQ13" s="741">
        <v>6036</v>
      </c>
      <c r="AR13" s="741">
        <v>6036</v>
      </c>
      <c r="AS13" s="741">
        <v>6086</v>
      </c>
      <c r="AT13" s="741">
        <v>6086</v>
      </c>
      <c r="AU13" s="742">
        <v>6086</v>
      </c>
      <c r="AV13" s="708"/>
      <c r="AX13" s="708"/>
      <c r="AY13" s="739" t="s">
        <v>190</v>
      </c>
      <c r="AZ13" s="740" t="s">
        <v>191</v>
      </c>
      <c r="BA13" s="741">
        <v>3697</v>
      </c>
      <c r="BB13" s="741">
        <v>4481</v>
      </c>
      <c r="BC13" s="741">
        <v>5801</v>
      </c>
      <c r="BD13" s="741">
        <v>5801</v>
      </c>
      <c r="BE13" s="741">
        <v>5894</v>
      </c>
      <c r="BF13" s="741">
        <v>5883</v>
      </c>
      <c r="BG13" s="742">
        <v>5883</v>
      </c>
      <c r="BH13" s="708"/>
      <c r="BJ13" s="708"/>
      <c r="BK13" s="739" t="s">
        <v>190</v>
      </c>
      <c r="BL13" s="740" t="s">
        <v>191</v>
      </c>
      <c r="BM13" s="741">
        <v>14325</v>
      </c>
      <c r="BN13" s="741">
        <v>16380</v>
      </c>
      <c r="BO13" s="741">
        <v>20421</v>
      </c>
      <c r="BP13" s="741">
        <v>20421</v>
      </c>
      <c r="BQ13" s="741">
        <v>19957</v>
      </c>
      <c r="BR13" s="741">
        <v>19957</v>
      </c>
      <c r="BS13" s="742">
        <v>19957</v>
      </c>
      <c r="BT13" s="708"/>
      <c r="BV13" s="708"/>
      <c r="BW13" s="739" t="s">
        <v>190</v>
      </c>
      <c r="BX13" s="740" t="s">
        <v>191</v>
      </c>
      <c r="BY13" s="741">
        <v>10998</v>
      </c>
      <c r="BZ13" s="741">
        <v>14017</v>
      </c>
      <c r="CA13" s="741">
        <v>16177</v>
      </c>
      <c r="CB13" s="741">
        <v>16177</v>
      </c>
      <c r="CC13" s="741">
        <v>16991</v>
      </c>
      <c r="CD13" s="741">
        <v>16991</v>
      </c>
      <c r="CE13" s="742">
        <v>16991</v>
      </c>
      <c r="CF13" s="708"/>
      <c r="CH13" s="708"/>
      <c r="CI13" s="739" t="s">
        <v>190</v>
      </c>
      <c r="CJ13" s="740" t="s">
        <v>191</v>
      </c>
      <c r="CK13" s="741"/>
      <c r="CL13" s="741"/>
      <c r="CM13" s="741"/>
      <c r="CN13" s="741"/>
      <c r="CO13" s="741"/>
      <c r="CP13" s="741"/>
      <c r="CQ13" s="742"/>
      <c r="CR13" s="708"/>
      <c r="CT13" s="708"/>
      <c r="CU13" s="739" t="s">
        <v>190</v>
      </c>
      <c r="CV13" s="740" t="s">
        <v>191</v>
      </c>
      <c r="CW13" s="741">
        <v>6338</v>
      </c>
      <c r="CX13" s="741">
        <v>6718</v>
      </c>
      <c r="CY13" s="741">
        <v>9636</v>
      </c>
      <c r="CZ13" s="741">
        <v>9636</v>
      </c>
      <c r="DA13" s="741">
        <v>11065</v>
      </c>
      <c r="DB13" s="741">
        <v>11065</v>
      </c>
      <c r="DC13" s="742">
        <v>11065</v>
      </c>
      <c r="DD13" s="708"/>
      <c r="DF13" s="708"/>
      <c r="DG13" s="739" t="s">
        <v>190</v>
      </c>
      <c r="DH13" s="740" t="s">
        <v>191</v>
      </c>
      <c r="DI13" s="741">
        <v>2402</v>
      </c>
      <c r="DJ13" s="741">
        <v>2463</v>
      </c>
      <c r="DK13" s="741">
        <v>2676</v>
      </c>
      <c r="DL13" s="741">
        <v>2676</v>
      </c>
      <c r="DM13" s="741">
        <v>2859</v>
      </c>
      <c r="DN13" s="741">
        <v>2859</v>
      </c>
      <c r="DO13" s="742">
        <v>2859</v>
      </c>
      <c r="DP13" s="708"/>
      <c r="DR13" s="708"/>
      <c r="DS13" s="739" t="s">
        <v>190</v>
      </c>
      <c r="DT13" s="740" t="s">
        <v>191</v>
      </c>
      <c r="DU13" s="741"/>
      <c r="DV13" s="741"/>
      <c r="DW13" s="741"/>
      <c r="DX13" s="741"/>
      <c r="DY13" s="741"/>
      <c r="DZ13" s="741"/>
      <c r="EA13" s="742"/>
      <c r="EB13" s="708"/>
      <c r="ED13" s="708"/>
      <c r="EE13" s="739" t="s">
        <v>190</v>
      </c>
      <c r="EF13" s="740" t="s">
        <v>191</v>
      </c>
      <c r="EG13" s="741">
        <v>44587</v>
      </c>
      <c r="EH13" s="741">
        <v>51665</v>
      </c>
      <c r="EI13" s="741">
        <v>57117</v>
      </c>
      <c r="EJ13" s="741">
        <v>57117</v>
      </c>
      <c r="EK13" s="741">
        <v>68524</v>
      </c>
      <c r="EL13" s="741">
        <v>68660</v>
      </c>
      <c r="EM13" s="742">
        <v>68660</v>
      </c>
      <c r="EN13" s="708"/>
      <c r="EP13" s="708"/>
      <c r="EQ13" s="739" t="s">
        <v>190</v>
      </c>
      <c r="ER13" s="740" t="s">
        <v>191</v>
      </c>
      <c r="ES13" s="741">
        <v>7696</v>
      </c>
      <c r="ET13" s="741">
        <v>9492</v>
      </c>
      <c r="EU13" s="741">
        <v>10462</v>
      </c>
      <c r="EV13" s="741">
        <v>10462</v>
      </c>
      <c r="EW13" s="741">
        <v>10560</v>
      </c>
      <c r="EX13" s="741">
        <v>10560</v>
      </c>
      <c r="EY13" s="742">
        <v>10560</v>
      </c>
      <c r="EZ13" s="708"/>
      <c r="FB13" s="708"/>
      <c r="FC13" s="739" t="s">
        <v>190</v>
      </c>
      <c r="FD13" s="740" t="s">
        <v>191</v>
      </c>
      <c r="FE13" s="741">
        <v>8397</v>
      </c>
      <c r="FF13" s="741">
        <v>8943</v>
      </c>
      <c r="FG13" s="741">
        <v>9000</v>
      </c>
      <c r="FH13" s="741">
        <v>9000</v>
      </c>
      <c r="FI13" s="741">
        <v>10021</v>
      </c>
      <c r="FJ13" s="741">
        <v>11757</v>
      </c>
      <c r="FK13" s="742">
        <v>11757</v>
      </c>
      <c r="FL13" s="708"/>
      <c r="FN13" s="708"/>
      <c r="FO13" s="739" t="s">
        <v>190</v>
      </c>
      <c r="FP13" s="740" t="s">
        <v>191</v>
      </c>
      <c r="FQ13" s="741">
        <v>2396</v>
      </c>
      <c r="FR13" s="741">
        <v>639</v>
      </c>
      <c r="FS13" s="741">
        <v>3011</v>
      </c>
      <c r="FT13" s="741">
        <v>3011</v>
      </c>
      <c r="FU13" s="741">
        <v>2623</v>
      </c>
      <c r="FV13" s="741">
        <v>2623</v>
      </c>
      <c r="FW13" s="742">
        <v>2623</v>
      </c>
      <c r="FX13" s="708"/>
      <c r="FZ13" s="708"/>
      <c r="GA13" s="739" t="s">
        <v>190</v>
      </c>
      <c r="GB13" s="740" t="s">
        <v>191</v>
      </c>
      <c r="GC13" s="741">
        <v>11634</v>
      </c>
      <c r="GD13" s="741">
        <v>14896</v>
      </c>
      <c r="GE13" s="741">
        <v>18960</v>
      </c>
      <c r="GF13" s="741">
        <v>18960</v>
      </c>
      <c r="GG13" s="741">
        <v>16800</v>
      </c>
      <c r="GH13" s="741">
        <v>16800</v>
      </c>
      <c r="GI13" s="742">
        <v>16800</v>
      </c>
      <c r="GJ13" s="708"/>
      <c r="GL13" s="708"/>
      <c r="GM13" s="739" t="s">
        <v>190</v>
      </c>
      <c r="GN13" s="740" t="s">
        <v>191</v>
      </c>
      <c r="GO13" s="741">
        <v>14599</v>
      </c>
      <c r="GP13" s="741">
        <v>15223</v>
      </c>
      <c r="GQ13" s="741">
        <v>15505</v>
      </c>
      <c r="GR13" s="741">
        <v>15505</v>
      </c>
      <c r="GS13" s="741">
        <v>20231</v>
      </c>
      <c r="GT13" s="741">
        <v>20231</v>
      </c>
      <c r="GU13" s="742">
        <v>20231</v>
      </c>
      <c r="GV13" s="708"/>
      <c r="GX13" s="708"/>
      <c r="GY13" s="739"/>
      <c r="GZ13" s="740"/>
      <c r="HA13" s="741"/>
      <c r="HB13" s="741"/>
      <c r="HC13" s="741"/>
      <c r="HD13" s="741"/>
      <c r="HE13" s="741"/>
      <c r="HF13" s="741"/>
      <c r="HG13" s="742"/>
      <c r="HH13" s="708"/>
    </row>
    <row r="14" spans="1:216" x14ac:dyDescent="0.25">
      <c r="A14" s="284"/>
      <c r="B14" s="312" t="s">
        <v>192</v>
      </c>
      <c r="C14" s="313" t="s">
        <v>193</v>
      </c>
      <c r="D14" s="314">
        <v>36064</v>
      </c>
      <c r="E14" s="314">
        <v>39818</v>
      </c>
      <c r="F14" s="314">
        <v>45270</v>
      </c>
      <c r="G14" s="314">
        <v>45270</v>
      </c>
      <c r="H14" s="314">
        <v>49849</v>
      </c>
      <c r="I14" s="314">
        <v>50175</v>
      </c>
      <c r="J14" s="315">
        <v>50175</v>
      </c>
      <c r="K14" s="284"/>
      <c r="N14" s="708"/>
      <c r="O14" s="743" t="s">
        <v>192</v>
      </c>
      <c r="P14" s="744" t="s">
        <v>193</v>
      </c>
      <c r="Q14" s="745">
        <v>12972</v>
      </c>
      <c r="R14" s="745">
        <v>13589</v>
      </c>
      <c r="S14" s="745">
        <v>14628</v>
      </c>
      <c r="T14" s="745">
        <v>14628</v>
      </c>
      <c r="U14" s="745">
        <v>16600</v>
      </c>
      <c r="V14" s="745">
        <v>16615</v>
      </c>
      <c r="W14" s="746">
        <v>16615</v>
      </c>
      <c r="X14" s="708"/>
      <c r="Z14" s="708"/>
      <c r="AA14" s="743" t="s">
        <v>192</v>
      </c>
      <c r="AB14" s="744" t="s">
        <v>193</v>
      </c>
      <c r="AC14" s="745">
        <v>1083</v>
      </c>
      <c r="AD14" s="745">
        <v>1093</v>
      </c>
      <c r="AE14" s="745">
        <v>1128</v>
      </c>
      <c r="AF14" s="745">
        <v>1128</v>
      </c>
      <c r="AG14" s="745">
        <v>1251</v>
      </c>
      <c r="AH14" s="745">
        <v>1251</v>
      </c>
      <c r="AI14" s="746">
        <v>1251</v>
      </c>
      <c r="AJ14" s="708"/>
      <c r="AL14" s="708"/>
      <c r="AM14" s="743" t="s">
        <v>192</v>
      </c>
      <c r="AN14" s="744" t="s">
        <v>193</v>
      </c>
      <c r="AO14" s="745">
        <v>784</v>
      </c>
      <c r="AP14" s="745">
        <v>930</v>
      </c>
      <c r="AQ14" s="745">
        <v>1008</v>
      </c>
      <c r="AR14" s="745">
        <v>1008</v>
      </c>
      <c r="AS14" s="745">
        <v>1016</v>
      </c>
      <c r="AT14" s="745">
        <v>1016</v>
      </c>
      <c r="AU14" s="746">
        <v>1016</v>
      </c>
      <c r="AV14" s="708"/>
      <c r="AX14" s="708"/>
      <c r="AY14" s="743" t="s">
        <v>192</v>
      </c>
      <c r="AZ14" s="744" t="s">
        <v>193</v>
      </c>
      <c r="BA14" s="745">
        <v>617</v>
      </c>
      <c r="BB14" s="745">
        <v>748</v>
      </c>
      <c r="BC14" s="745">
        <v>1010</v>
      </c>
      <c r="BD14" s="745">
        <v>1010</v>
      </c>
      <c r="BE14" s="745">
        <v>984</v>
      </c>
      <c r="BF14" s="745">
        <v>982</v>
      </c>
      <c r="BG14" s="746">
        <v>982</v>
      </c>
      <c r="BH14" s="708"/>
      <c r="BJ14" s="708"/>
      <c r="BK14" s="743" t="s">
        <v>192</v>
      </c>
      <c r="BL14" s="744" t="s">
        <v>193</v>
      </c>
      <c r="BM14" s="745">
        <v>2395</v>
      </c>
      <c r="BN14" s="745">
        <v>2739</v>
      </c>
      <c r="BO14" s="745">
        <v>3540</v>
      </c>
      <c r="BP14" s="745">
        <v>3540</v>
      </c>
      <c r="BQ14" s="745">
        <v>3333</v>
      </c>
      <c r="BR14" s="745">
        <v>3333</v>
      </c>
      <c r="BS14" s="746">
        <v>3333</v>
      </c>
      <c r="BT14" s="708"/>
      <c r="BV14" s="708"/>
      <c r="BW14" s="743" t="s">
        <v>192</v>
      </c>
      <c r="BX14" s="744" t="s">
        <v>193</v>
      </c>
      <c r="BY14" s="745">
        <v>1820</v>
      </c>
      <c r="BZ14" s="745">
        <v>2343</v>
      </c>
      <c r="CA14" s="745">
        <v>2702</v>
      </c>
      <c r="CB14" s="745">
        <v>2702</v>
      </c>
      <c r="CC14" s="745">
        <v>2838</v>
      </c>
      <c r="CD14" s="745">
        <v>2838</v>
      </c>
      <c r="CE14" s="746">
        <v>2838</v>
      </c>
      <c r="CF14" s="708"/>
      <c r="CH14" s="708"/>
      <c r="CI14" s="743" t="s">
        <v>192</v>
      </c>
      <c r="CJ14" s="744" t="s">
        <v>193</v>
      </c>
      <c r="CK14" s="745"/>
      <c r="CL14" s="745"/>
      <c r="CM14" s="745"/>
      <c r="CN14" s="745"/>
      <c r="CO14" s="745"/>
      <c r="CP14" s="745"/>
      <c r="CQ14" s="746"/>
      <c r="CR14" s="708"/>
      <c r="CT14" s="708"/>
      <c r="CU14" s="743" t="s">
        <v>192</v>
      </c>
      <c r="CV14" s="744" t="s">
        <v>193</v>
      </c>
      <c r="CW14" s="745">
        <v>1058</v>
      </c>
      <c r="CX14" s="745">
        <v>1120</v>
      </c>
      <c r="CY14" s="745">
        <v>1609</v>
      </c>
      <c r="CZ14" s="745">
        <v>1609</v>
      </c>
      <c r="DA14" s="745">
        <v>1848</v>
      </c>
      <c r="DB14" s="745">
        <v>1848</v>
      </c>
      <c r="DC14" s="746">
        <v>1848</v>
      </c>
      <c r="DD14" s="708"/>
      <c r="DF14" s="708"/>
      <c r="DG14" s="743" t="s">
        <v>192</v>
      </c>
      <c r="DH14" s="744" t="s">
        <v>193</v>
      </c>
      <c r="DI14" s="745">
        <v>401</v>
      </c>
      <c r="DJ14" s="745">
        <v>411</v>
      </c>
      <c r="DK14" s="745">
        <v>447</v>
      </c>
      <c r="DL14" s="745">
        <v>447</v>
      </c>
      <c r="DM14" s="745">
        <v>478</v>
      </c>
      <c r="DN14" s="745">
        <v>478</v>
      </c>
      <c r="DO14" s="746">
        <v>478</v>
      </c>
      <c r="DP14" s="708"/>
      <c r="DR14" s="708"/>
      <c r="DS14" s="743" t="s">
        <v>192</v>
      </c>
      <c r="DT14" s="744" t="s">
        <v>193</v>
      </c>
      <c r="DU14" s="745"/>
      <c r="DV14" s="745"/>
      <c r="DW14" s="745"/>
      <c r="DX14" s="745"/>
      <c r="DY14" s="745"/>
      <c r="DZ14" s="745"/>
      <c r="EA14" s="746"/>
      <c r="EB14" s="708"/>
      <c r="ED14" s="708"/>
      <c r="EE14" s="743" t="s">
        <v>192</v>
      </c>
      <c r="EF14" s="744" t="s">
        <v>193</v>
      </c>
      <c r="EG14" s="745">
        <v>7446</v>
      </c>
      <c r="EH14" s="745">
        <v>8681</v>
      </c>
      <c r="EI14" s="745">
        <v>9603</v>
      </c>
      <c r="EJ14" s="745">
        <v>9603</v>
      </c>
      <c r="EK14" s="745">
        <v>11443</v>
      </c>
      <c r="EL14" s="745">
        <v>11466</v>
      </c>
      <c r="EM14" s="746">
        <v>11466</v>
      </c>
      <c r="EN14" s="708"/>
      <c r="EP14" s="708"/>
      <c r="EQ14" s="743" t="s">
        <v>192</v>
      </c>
      <c r="ER14" s="744" t="s">
        <v>193</v>
      </c>
      <c r="ES14" s="745">
        <v>1284</v>
      </c>
      <c r="ET14" s="745">
        <v>1533</v>
      </c>
      <c r="EU14" s="745">
        <v>1819</v>
      </c>
      <c r="EV14" s="745">
        <v>1819</v>
      </c>
      <c r="EW14" s="745">
        <v>1764</v>
      </c>
      <c r="EX14" s="745">
        <v>1764</v>
      </c>
      <c r="EY14" s="746">
        <v>1764</v>
      </c>
      <c r="EZ14" s="708"/>
      <c r="FB14" s="708"/>
      <c r="FC14" s="743" t="s">
        <v>192</v>
      </c>
      <c r="FD14" s="744" t="s">
        <v>193</v>
      </c>
      <c r="FE14" s="745">
        <v>1402</v>
      </c>
      <c r="FF14" s="745">
        <v>1494</v>
      </c>
      <c r="FG14" s="745">
        <v>1503</v>
      </c>
      <c r="FH14" s="745">
        <v>1503</v>
      </c>
      <c r="FI14" s="745">
        <v>1673</v>
      </c>
      <c r="FJ14" s="745">
        <v>1963</v>
      </c>
      <c r="FK14" s="746">
        <v>1963</v>
      </c>
      <c r="FL14" s="708"/>
      <c r="FN14" s="708"/>
      <c r="FO14" s="743" t="s">
        <v>192</v>
      </c>
      <c r="FP14" s="744" t="s">
        <v>193</v>
      </c>
      <c r="FQ14" s="745">
        <v>401</v>
      </c>
      <c r="FR14" s="745">
        <v>107</v>
      </c>
      <c r="FS14" s="745">
        <v>503</v>
      </c>
      <c r="FT14" s="745">
        <v>503</v>
      </c>
      <c r="FU14" s="745">
        <v>438</v>
      </c>
      <c r="FV14" s="745">
        <v>438</v>
      </c>
      <c r="FW14" s="746">
        <v>438</v>
      </c>
      <c r="FX14" s="708"/>
      <c r="FZ14" s="708"/>
      <c r="GA14" s="743" t="s">
        <v>192</v>
      </c>
      <c r="GB14" s="744" t="s">
        <v>193</v>
      </c>
      <c r="GC14" s="745">
        <v>1942</v>
      </c>
      <c r="GD14" s="745">
        <v>2488</v>
      </c>
      <c r="GE14" s="745">
        <v>3166</v>
      </c>
      <c r="GF14" s="745">
        <v>3166</v>
      </c>
      <c r="GG14" s="745">
        <v>2805</v>
      </c>
      <c r="GH14" s="745">
        <v>2805</v>
      </c>
      <c r="GI14" s="746">
        <v>2805</v>
      </c>
      <c r="GJ14" s="708"/>
      <c r="GL14" s="708"/>
      <c r="GM14" s="743" t="s">
        <v>192</v>
      </c>
      <c r="GN14" s="744" t="s">
        <v>193</v>
      </c>
      <c r="GO14" s="745">
        <v>2459</v>
      </c>
      <c r="GP14" s="745">
        <v>2542</v>
      </c>
      <c r="GQ14" s="745">
        <v>2604</v>
      </c>
      <c r="GR14" s="745">
        <v>2604</v>
      </c>
      <c r="GS14" s="745">
        <v>3378</v>
      </c>
      <c r="GT14" s="745">
        <v>3378</v>
      </c>
      <c r="GU14" s="746">
        <v>3378</v>
      </c>
      <c r="GV14" s="708"/>
      <c r="GX14" s="708"/>
      <c r="GY14" s="743"/>
      <c r="GZ14" s="744"/>
      <c r="HA14" s="745"/>
      <c r="HB14" s="745"/>
      <c r="HC14" s="745"/>
      <c r="HD14" s="745"/>
      <c r="HE14" s="745"/>
      <c r="HF14" s="745"/>
      <c r="HG14" s="746"/>
      <c r="HH14" s="708"/>
    </row>
    <row r="15" spans="1:216" x14ac:dyDescent="0.25">
      <c r="A15" s="284"/>
      <c r="B15" s="303" t="s">
        <v>180</v>
      </c>
      <c r="C15" s="304"/>
      <c r="D15" s="316"/>
      <c r="E15" s="306"/>
      <c r="F15" s="306"/>
      <c r="G15" s="306"/>
      <c r="H15" s="316"/>
      <c r="I15" s="306"/>
      <c r="J15" s="307"/>
      <c r="K15" s="284"/>
      <c r="N15" s="708"/>
      <c r="O15" s="734" t="s">
        <v>180</v>
      </c>
      <c r="P15" s="735"/>
      <c r="Q15" s="747"/>
      <c r="R15" s="737"/>
      <c r="S15" s="737"/>
      <c r="T15" s="737"/>
      <c r="U15" s="747"/>
      <c r="V15" s="737"/>
      <c r="W15" s="738"/>
      <c r="X15" s="708"/>
      <c r="Z15" s="708"/>
      <c r="AA15" s="734" t="s">
        <v>180</v>
      </c>
      <c r="AB15" s="735"/>
      <c r="AC15" s="747"/>
      <c r="AD15" s="737"/>
      <c r="AE15" s="737"/>
      <c r="AF15" s="737"/>
      <c r="AG15" s="747"/>
      <c r="AH15" s="737"/>
      <c r="AI15" s="738"/>
      <c r="AJ15" s="708"/>
      <c r="AL15" s="708"/>
      <c r="AM15" s="734" t="s">
        <v>180</v>
      </c>
      <c r="AN15" s="735"/>
      <c r="AO15" s="747"/>
      <c r="AP15" s="737"/>
      <c r="AQ15" s="737"/>
      <c r="AR15" s="737"/>
      <c r="AS15" s="747"/>
      <c r="AT15" s="737"/>
      <c r="AU15" s="738"/>
      <c r="AV15" s="708"/>
      <c r="AX15" s="708"/>
      <c r="AY15" s="734" t="s">
        <v>180</v>
      </c>
      <c r="AZ15" s="735"/>
      <c r="BA15" s="747"/>
      <c r="BB15" s="737"/>
      <c r="BC15" s="737"/>
      <c r="BD15" s="737"/>
      <c r="BE15" s="747"/>
      <c r="BF15" s="737"/>
      <c r="BG15" s="738"/>
      <c r="BH15" s="708"/>
      <c r="BJ15" s="708"/>
      <c r="BK15" s="734" t="s">
        <v>180</v>
      </c>
      <c r="BL15" s="735"/>
      <c r="BM15" s="747"/>
      <c r="BN15" s="737"/>
      <c r="BO15" s="737"/>
      <c r="BP15" s="737"/>
      <c r="BQ15" s="747"/>
      <c r="BR15" s="737"/>
      <c r="BS15" s="738"/>
      <c r="BT15" s="708"/>
      <c r="BV15" s="708"/>
      <c r="BW15" s="734" t="s">
        <v>180</v>
      </c>
      <c r="BX15" s="735"/>
      <c r="BY15" s="747"/>
      <c r="BZ15" s="737"/>
      <c r="CA15" s="737"/>
      <c r="CB15" s="737"/>
      <c r="CC15" s="747"/>
      <c r="CD15" s="737"/>
      <c r="CE15" s="738"/>
      <c r="CF15" s="708"/>
      <c r="CH15" s="708"/>
      <c r="CI15" s="734" t="s">
        <v>180</v>
      </c>
      <c r="CJ15" s="735"/>
      <c r="CK15" s="747"/>
      <c r="CL15" s="737"/>
      <c r="CM15" s="737"/>
      <c r="CN15" s="737"/>
      <c r="CO15" s="747"/>
      <c r="CP15" s="737"/>
      <c r="CQ15" s="738"/>
      <c r="CR15" s="708"/>
      <c r="CT15" s="708"/>
      <c r="CU15" s="734" t="s">
        <v>180</v>
      </c>
      <c r="CV15" s="735"/>
      <c r="CW15" s="747"/>
      <c r="CX15" s="737"/>
      <c r="CY15" s="737"/>
      <c r="CZ15" s="737"/>
      <c r="DA15" s="747"/>
      <c r="DB15" s="737"/>
      <c r="DC15" s="738"/>
      <c r="DD15" s="708"/>
      <c r="DF15" s="708"/>
      <c r="DG15" s="734" t="s">
        <v>180</v>
      </c>
      <c r="DH15" s="735"/>
      <c r="DI15" s="747"/>
      <c r="DJ15" s="737"/>
      <c r="DK15" s="737"/>
      <c r="DL15" s="737"/>
      <c r="DM15" s="747"/>
      <c r="DN15" s="737"/>
      <c r="DO15" s="738"/>
      <c r="DP15" s="708"/>
      <c r="DR15" s="708"/>
      <c r="DS15" s="734" t="s">
        <v>180</v>
      </c>
      <c r="DT15" s="735"/>
      <c r="DU15" s="747"/>
      <c r="DV15" s="737"/>
      <c r="DW15" s="737"/>
      <c r="DX15" s="737"/>
      <c r="DY15" s="747"/>
      <c r="DZ15" s="737"/>
      <c r="EA15" s="738"/>
      <c r="EB15" s="708"/>
      <c r="ED15" s="708"/>
      <c r="EE15" s="734" t="s">
        <v>180</v>
      </c>
      <c r="EF15" s="735"/>
      <c r="EG15" s="747"/>
      <c r="EH15" s="737"/>
      <c r="EI15" s="737"/>
      <c r="EJ15" s="737"/>
      <c r="EK15" s="747"/>
      <c r="EL15" s="737"/>
      <c r="EM15" s="738"/>
      <c r="EN15" s="708"/>
      <c r="EP15" s="708"/>
      <c r="EQ15" s="734" t="s">
        <v>180</v>
      </c>
      <c r="ER15" s="735"/>
      <c r="ES15" s="747"/>
      <c r="ET15" s="737"/>
      <c r="EU15" s="737"/>
      <c r="EV15" s="737"/>
      <c r="EW15" s="747"/>
      <c r="EX15" s="737"/>
      <c r="EY15" s="738"/>
      <c r="EZ15" s="708"/>
      <c r="FB15" s="708"/>
      <c r="FC15" s="734" t="s">
        <v>180</v>
      </c>
      <c r="FD15" s="735"/>
      <c r="FE15" s="747"/>
      <c r="FF15" s="737"/>
      <c r="FG15" s="737"/>
      <c r="FH15" s="737"/>
      <c r="FI15" s="747"/>
      <c r="FJ15" s="737"/>
      <c r="FK15" s="738"/>
      <c r="FL15" s="708"/>
      <c r="FN15" s="708"/>
      <c r="FO15" s="734" t="s">
        <v>180</v>
      </c>
      <c r="FP15" s="735"/>
      <c r="FQ15" s="747"/>
      <c r="FR15" s="737"/>
      <c r="FS15" s="737"/>
      <c r="FT15" s="737"/>
      <c r="FU15" s="747"/>
      <c r="FV15" s="737"/>
      <c r="FW15" s="738"/>
      <c r="FX15" s="708"/>
      <c r="FZ15" s="708"/>
      <c r="GA15" s="734" t="s">
        <v>180</v>
      </c>
      <c r="GB15" s="735"/>
      <c r="GC15" s="747"/>
      <c r="GD15" s="737"/>
      <c r="GE15" s="737"/>
      <c r="GF15" s="737"/>
      <c r="GG15" s="747"/>
      <c r="GH15" s="737"/>
      <c r="GI15" s="738"/>
      <c r="GJ15" s="708"/>
      <c r="GL15" s="708"/>
      <c r="GM15" s="734" t="s">
        <v>180</v>
      </c>
      <c r="GN15" s="735"/>
      <c r="GO15" s="747"/>
      <c r="GP15" s="737"/>
      <c r="GQ15" s="737"/>
      <c r="GR15" s="737"/>
      <c r="GS15" s="747"/>
      <c r="GT15" s="737"/>
      <c r="GU15" s="738"/>
      <c r="GV15" s="708"/>
      <c r="GX15" s="708"/>
      <c r="GY15" s="734" t="s">
        <v>180</v>
      </c>
      <c r="GZ15" s="735"/>
      <c r="HA15" s="747"/>
      <c r="HB15" s="737"/>
      <c r="HC15" s="737"/>
      <c r="HD15" s="737"/>
      <c r="HE15" s="747"/>
      <c r="HF15" s="737"/>
      <c r="HG15" s="738"/>
      <c r="HH15" s="708"/>
    </row>
    <row r="16" spans="1:216" x14ac:dyDescent="0.25">
      <c r="A16" s="284"/>
      <c r="B16" s="317" t="s">
        <v>194</v>
      </c>
      <c r="C16" s="318" t="s">
        <v>195</v>
      </c>
      <c r="D16" s="310">
        <v>357974</v>
      </c>
      <c r="E16" s="310">
        <v>108804</v>
      </c>
      <c r="F16" s="310">
        <v>426725</v>
      </c>
      <c r="G16" s="310">
        <v>426725</v>
      </c>
      <c r="H16" s="310">
        <v>398413</v>
      </c>
      <c r="I16" s="310">
        <v>444088</v>
      </c>
      <c r="J16" s="311">
        <v>444088</v>
      </c>
      <c r="K16" s="284"/>
      <c r="N16" s="708"/>
      <c r="O16" s="748" t="s">
        <v>194</v>
      </c>
      <c r="P16" s="749" t="s">
        <v>195</v>
      </c>
      <c r="Q16" s="741">
        <v>41316</v>
      </c>
      <c r="R16" s="741">
        <v>46587</v>
      </c>
      <c r="S16" s="741">
        <v>63569</v>
      </c>
      <c r="T16" s="741">
        <v>63569</v>
      </c>
      <c r="U16" s="741">
        <v>37257</v>
      </c>
      <c r="V16" s="741">
        <v>48338</v>
      </c>
      <c r="W16" s="742">
        <v>48338</v>
      </c>
      <c r="X16" s="708"/>
      <c r="Z16" s="708"/>
      <c r="AA16" s="748" t="s">
        <v>194</v>
      </c>
      <c r="AB16" s="749" t="s">
        <v>195</v>
      </c>
      <c r="AC16" s="741">
        <v>840</v>
      </c>
      <c r="AD16" s="741">
        <v>489</v>
      </c>
      <c r="AE16" s="741">
        <v>993</v>
      </c>
      <c r="AF16" s="741">
        <v>993</v>
      </c>
      <c r="AG16" s="741">
        <v>1261</v>
      </c>
      <c r="AH16" s="741">
        <v>1261</v>
      </c>
      <c r="AI16" s="742">
        <v>1261</v>
      </c>
      <c r="AJ16" s="708"/>
      <c r="AL16" s="708"/>
      <c r="AM16" s="748" t="s">
        <v>194</v>
      </c>
      <c r="AN16" s="749" t="s">
        <v>195</v>
      </c>
      <c r="AO16" s="741">
        <v>30</v>
      </c>
      <c r="AP16" s="741">
        <v>53</v>
      </c>
      <c r="AQ16" s="741">
        <v>100</v>
      </c>
      <c r="AR16" s="741">
        <v>100</v>
      </c>
      <c r="AS16" s="741">
        <v>100</v>
      </c>
      <c r="AT16" s="741">
        <v>100</v>
      </c>
      <c r="AU16" s="742">
        <v>100</v>
      </c>
      <c r="AV16" s="708"/>
      <c r="AX16" s="708"/>
      <c r="AY16" s="748" t="s">
        <v>194</v>
      </c>
      <c r="AZ16" s="749" t="s">
        <v>195</v>
      </c>
      <c r="BA16" s="741">
        <v>3976</v>
      </c>
      <c r="BB16" s="741">
        <v>4413</v>
      </c>
      <c r="BC16" s="741">
        <v>8313</v>
      </c>
      <c r="BD16" s="741">
        <v>8313</v>
      </c>
      <c r="BE16" s="741">
        <v>6719</v>
      </c>
      <c r="BF16" s="741">
        <v>9732</v>
      </c>
      <c r="BG16" s="742">
        <v>9732</v>
      </c>
      <c r="BH16" s="708"/>
      <c r="BJ16" s="708"/>
      <c r="BK16" s="748" t="s">
        <v>194</v>
      </c>
      <c r="BL16" s="749" t="s">
        <v>195</v>
      </c>
      <c r="BM16" s="741">
        <v>1585</v>
      </c>
      <c r="BN16" s="741">
        <v>2609</v>
      </c>
      <c r="BO16" s="741">
        <v>3472</v>
      </c>
      <c r="BP16" s="741">
        <v>3472</v>
      </c>
      <c r="BQ16" s="741">
        <v>2502</v>
      </c>
      <c r="BR16" s="741">
        <v>2502</v>
      </c>
      <c r="BS16" s="742">
        <v>2502</v>
      </c>
      <c r="BT16" s="708"/>
      <c r="BV16" s="708"/>
      <c r="BW16" s="748" t="s">
        <v>194</v>
      </c>
      <c r="BX16" s="749" t="s">
        <v>195</v>
      </c>
      <c r="BY16" s="741">
        <v>7073</v>
      </c>
      <c r="BZ16" s="741">
        <v>6662</v>
      </c>
      <c r="CA16" s="741">
        <v>7737</v>
      </c>
      <c r="CB16" s="741">
        <v>7737</v>
      </c>
      <c r="CC16" s="741">
        <v>5774</v>
      </c>
      <c r="CD16" s="741">
        <v>11774</v>
      </c>
      <c r="CE16" s="742">
        <v>11774</v>
      </c>
      <c r="CF16" s="708"/>
      <c r="CH16" s="708"/>
      <c r="CI16" s="748" t="s">
        <v>194</v>
      </c>
      <c r="CJ16" s="749" t="s">
        <v>195</v>
      </c>
      <c r="CK16" s="741"/>
      <c r="CL16" s="741"/>
      <c r="CM16" s="741"/>
      <c r="CN16" s="741"/>
      <c r="CO16" s="741"/>
      <c r="CP16" s="741"/>
      <c r="CQ16" s="742"/>
      <c r="CR16" s="708"/>
      <c r="CT16" s="708"/>
      <c r="CU16" s="748" t="s">
        <v>194</v>
      </c>
      <c r="CV16" s="749" t="s">
        <v>195</v>
      </c>
      <c r="CW16" s="741">
        <v>4337</v>
      </c>
      <c r="CX16" s="741">
        <v>2549</v>
      </c>
      <c r="CY16" s="741">
        <v>7920</v>
      </c>
      <c r="CZ16" s="741">
        <v>7920</v>
      </c>
      <c r="DA16" s="741">
        <v>3920</v>
      </c>
      <c r="DB16" s="741">
        <v>6920</v>
      </c>
      <c r="DC16" s="742">
        <v>6920</v>
      </c>
      <c r="DD16" s="708"/>
      <c r="DF16" s="708"/>
      <c r="DG16" s="748" t="s">
        <v>194</v>
      </c>
      <c r="DH16" s="749" t="s">
        <v>195</v>
      </c>
      <c r="DI16" s="741">
        <v>10139</v>
      </c>
      <c r="DJ16" s="741">
        <v>11103</v>
      </c>
      <c r="DK16" s="741">
        <v>14049</v>
      </c>
      <c r="DL16" s="741">
        <v>14049</v>
      </c>
      <c r="DM16" s="741">
        <v>8930</v>
      </c>
      <c r="DN16" s="741">
        <v>12930</v>
      </c>
      <c r="DO16" s="742">
        <v>12930</v>
      </c>
      <c r="DP16" s="708"/>
      <c r="DR16" s="708"/>
      <c r="DS16" s="748" t="s">
        <v>194</v>
      </c>
      <c r="DT16" s="749" t="s">
        <v>195</v>
      </c>
      <c r="DU16" s="741">
        <v>1931</v>
      </c>
      <c r="DV16" s="741">
        <v>2368</v>
      </c>
      <c r="DW16" s="741">
        <v>4760</v>
      </c>
      <c r="DX16" s="741">
        <v>4760</v>
      </c>
      <c r="DY16" s="741">
        <v>3960</v>
      </c>
      <c r="DZ16" s="741">
        <v>3960</v>
      </c>
      <c r="EA16" s="742">
        <v>3960</v>
      </c>
      <c r="EB16" s="708"/>
      <c r="ED16" s="708"/>
      <c r="EE16" s="748" t="s">
        <v>194</v>
      </c>
      <c r="EF16" s="749" t="s">
        <v>195</v>
      </c>
      <c r="EG16" s="741">
        <v>3494</v>
      </c>
      <c r="EH16" s="741">
        <v>10980</v>
      </c>
      <c r="EI16" s="741">
        <v>11949</v>
      </c>
      <c r="EJ16" s="741">
        <v>11949</v>
      </c>
      <c r="EK16" s="741">
        <v>10000</v>
      </c>
      <c r="EL16" s="741">
        <v>13816</v>
      </c>
      <c r="EM16" s="742">
        <v>13816</v>
      </c>
      <c r="EN16" s="708"/>
      <c r="EP16" s="708"/>
      <c r="EQ16" s="748" t="s">
        <v>194</v>
      </c>
      <c r="ER16" s="749" t="s">
        <v>195</v>
      </c>
      <c r="ES16" s="741">
        <v>1862</v>
      </c>
      <c r="ET16" s="741">
        <v>5171</v>
      </c>
      <c r="EU16" s="741">
        <v>6402</v>
      </c>
      <c r="EV16" s="741">
        <v>6402</v>
      </c>
      <c r="EW16" s="741">
        <v>5969</v>
      </c>
      <c r="EX16" s="741">
        <v>7969</v>
      </c>
      <c r="EY16" s="742">
        <v>7969</v>
      </c>
      <c r="EZ16" s="708"/>
      <c r="FB16" s="708"/>
      <c r="FC16" s="748" t="s">
        <v>194</v>
      </c>
      <c r="FD16" s="749" t="s">
        <v>195</v>
      </c>
      <c r="FE16" s="741">
        <v>270795</v>
      </c>
      <c r="FF16" s="741">
        <v>158</v>
      </c>
      <c r="FG16" s="741">
        <v>278849</v>
      </c>
      <c r="FH16" s="741">
        <v>278849</v>
      </c>
      <c r="FI16" s="741">
        <v>288287</v>
      </c>
      <c r="FJ16" s="741">
        <v>294053</v>
      </c>
      <c r="FK16" s="742">
        <v>294053</v>
      </c>
      <c r="FL16" s="708"/>
      <c r="FN16" s="708"/>
      <c r="FO16" s="748" t="s">
        <v>194</v>
      </c>
      <c r="FP16" s="749" t="s">
        <v>195</v>
      </c>
      <c r="FQ16" s="741">
        <v>67</v>
      </c>
      <c r="FR16" s="741">
        <v>20</v>
      </c>
      <c r="FS16" s="741">
        <v>1700</v>
      </c>
      <c r="FT16" s="741">
        <v>1700</v>
      </c>
      <c r="FU16" s="741">
        <v>1650</v>
      </c>
      <c r="FV16" s="741">
        <v>1650</v>
      </c>
      <c r="FW16" s="742">
        <v>1650</v>
      </c>
      <c r="FX16" s="708"/>
      <c r="FZ16" s="708"/>
      <c r="GA16" s="748" t="s">
        <v>194</v>
      </c>
      <c r="GB16" s="749" t="s">
        <v>195</v>
      </c>
      <c r="GC16" s="741">
        <v>7544</v>
      </c>
      <c r="GD16" s="741">
        <v>10795</v>
      </c>
      <c r="GE16" s="741">
        <v>10230</v>
      </c>
      <c r="GF16" s="741">
        <v>10230</v>
      </c>
      <c r="GG16" s="741">
        <v>13410</v>
      </c>
      <c r="GH16" s="741">
        <v>16410</v>
      </c>
      <c r="GI16" s="742">
        <v>16410</v>
      </c>
      <c r="GJ16" s="708"/>
      <c r="GL16" s="708"/>
      <c r="GM16" s="748" t="s">
        <v>194</v>
      </c>
      <c r="GN16" s="749" t="s">
        <v>195</v>
      </c>
      <c r="GO16" s="741">
        <v>2985</v>
      </c>
      <c r="GP16" s="741">
        <v>4847</v>
      </c>
      <c r="GQ16" s="741">
        <v>6682</v>
      </c>
      <c r="GR16" s="741">
        <v>6682</v>
      </c>
      <c r="GS16" s="741">
        <v>8674</v>
      </c>
      <c r="GT16" s="741">
        <v>12673</v>
      </c>
      <c r="GU16" s="742">
        <v>12673</v>
      </c>
      <c r="GV16" s="708"/>
      <c r="GX16" s="708"/>
      <c r="GY16" s="748"/>
      <c r="GZ16" s="749"/>
      <c r="HA16" s="741"/>
      <c r="HB16" s="741"/>
      <c r="HC16" s="741"/>
      <c r="HD16" s="741"/>
      <c r="HE16" s="741"/>
      <c r="HF16" s="741"/>
      <c r="HG16" s="742"/>
      <c r="HH16" s="708"/>
    </row>
    <row r="17" spans="1:216" x14ac:dyDescent="0.25">
      <c r="A17" s="284"/>
      <c r="B17" s="317" t="s">
        <v>196</v>
      </c>
      <c r="C17" s="318" t="s">
        <v>197</v>
      </c>
      <c r="D17" s="310">
        <v>0</v>
      </c>
      <c r="E17" s="310">
        <v>0</v>
      </c>
      <c r="F17" s="310">
        <v>0</v>
      </c>
      <c r="G17" s="310">
        <v>0</v>
      </c>
      <c r="H17" s="310">
        <v>0</v>
      </c>
      <c r="I17" s="310">
        <v>0</v>
      </c>
      <c r="J17" s="311">
        <v>0</v>
      </c>
      <c r="K17" s="284"/>
      <c r="N17" s="708"/>
      <c r="O17" s="748" t="s">
        <v>196</v>
      </c>
      <c r="P17" s="749" t="s">
        <v>197</v>
      </c>
      <c r="Q17" s="741"/>
      <c r="R17" s="741"/>
      <c r="S17" s="741"/>
      <c r="T17" s="741"/>
      <c r="U17" s="741"/>
      <c r="V17" s="741"/>
      <c r="W17" s="742"/>
      <c r="X17" s="708"/>
      <c r="Z17" s="708"/>
      <c r="AA17" s="748" t="s">
        <v>196</v>
      </c>
      <c r="AB17" s="749" t="s">
        <v>197</v>
      </c>
      <c r="AC17" s="741"/>
      <c r="AD17" s="741"/>
      <c r="AE17" s="741"/>
      <c r="AF17" s="741"/>
      <c r="AG17" s="741"/>
      <c r="AH17" s="741"/>
      <c r="AI17" s="742"/>
      <c r="AJ17" s="708"/>
      <c r="AL17" s="708"/>
      <c r="AM17" s="748" t="s">
        <v>196</v>
      </c>
      <c r="AN17" s="749" t="s">
        <v>197</v>
      </c>
      <c r="AO17" s="741"/>
      <c r="AP17" s="741"/>
      <c r="AQ17" s="741"/>
      <c r="AR17" s="741"/>
      <c r="AS17" s="741"/>
      <c r="AT17" s="741"/>
      <c r="AU17" s="742"/>
      <c r="AV17" s="708"/>
      <c r="AX17" s="708"/>
      <c r="AY17" s="748" t="s">
        <v>196</v>
      </c>
      <c r="AZ17" s="749" t="s">
        <v>197</v>
      </c>
      <c r="BA17" s="741"/>
      <c r="BB17" s="741"/>
      <c r="BC17" s="741"/>
      <c r="BD17" s="741"/>
      <c r="BE17" s="741"/>
      <c r="BF17" s="741"/>
      <c r="BG17" s="742"/>
      <c r="BH17" s="708"/>
      <c r="BJ17" s="708"/>
      <c r="BK17" s="748" t="s">
        <v>196</v>
      </c>
      <c r="BL17" s="749" t="s">
        <v>197</v>
      </c>
      <c r="BM17" s="741"/>
      <c r="BN17" s="741"/>
      <c r="BO17" s="741"/>
      <c r="BP17" s="741"/>
      <c r="BQ17" s="741"/>
      <c r="BR17" s="741"/>
      <c r="BS17" s="742"/>
      <c r="BT17" s="708"/>
      <c r="BV17" s="708"/>
      <c r="BW17" s="748" t="s">
        <v>196</v>
      </c>
      <c r="BX17" s="749" t="s">
        <v>197</v>
      </c>
      <c r="BY17" s="741"/>
      <c r="BZ17" s="741"/>
      <c r="CA17" s="741"/>
      <c r="CB17" s="741"/>
      <c r="CC17" s="741"/>
      <c r="CD17" s="741"/>
      <c r="CE17" s="742"/>
      <c r="CF17" s="708"/>
      <c r="CH17" s="708"/>
      <c r="CI17" s="748" t="s">
        <v>196</v>
      </c>
      <c r="CJ17" s="749" t="s">
        <v>197</v>
      </c>
      <c r="CK17" s="741"/>
      <c r="CL17" s="741"/>
      <c r="CM17" s="741"/>
      <c r="CN17" s="741"/>
      <c r="CO17" s="741"/>
      <c r="CP17" s="741"/>
      <c r="CQ17" s="742"/>
      <c r="CR17" s="708"/>
      <c r="CT17" s="708"/>
      <c r="CU17" s="748" t="s">
        <v>196</v>
      </c>
      <c r="CV17" s="749" t="s">
        <v>197</v>
      </c>
      <c r="CW17" s="741"/>
      <c r="CX17" s="741"/>
      <c r="CY17" s="741"/>
      <c r="CZ17" s="741"/>
      <c r="DA17" s="741"/>
      <c r="DB17" s="741"/>
      <c r="DC17" s="742"/>
      <c r="DD17" s="708"/>
      <c r="DF17" s="708"/>
      <c r="DG17" s="748" t="s">
        <v>196</v>
      </c>
      <c r="DH17" s="749" t="s">
        <v>197</v>
      </c>
      <c r="DI17" s="741"/>
      <c r="DJ17" s="741"/>
      <c r="DK17" s="741"/>
      <c r="DL17" s="741"/>
      <c r="DM17" s="741"/>
      <c r="DN17" s="741"/>
      <c r="DO17" s="742"/>
      <c r="DP17" s="708"/>
      <c r="DR17" s="708"/>
      <c r="DS17" s="748" t="s">
        <v>196</v>
      </c>
      <c r="DT17" s="749" t="s">
        <v>197</v>
      </c>
      <c r="DU17" s="741"/>
      <c r="DV17" s="741"/>
      <c r="DW17" s="741"/>
      <c r="DX17" s="741"/>
      <c r="DY17" s="741"/>
      <c r="DZ17" s="741"/>
      <c r="EA17" s="742"/>
      <c r="EB17" s="708"/>
      <c r="ED17" s="708"/>
      <c r="EE17" s="748" t="s">
        <v>196</v>
      </c>
      <c r="EF17" s="749" t="s">
        <v>197</v>
      </c>
      <c r="EG17" s="741"/>
      <c r="EH17" s="741"/>
      <c r="EI17" s="741"/>
      <c r="EJ17" s="741"/>
      <c r="EK17" s="741"/>
      <c r="EL17" s="741"/>
      <c r="EM17" s="742"/>
      <c r="EN17" s="708"/>
      <c r="EP17" s="708"/>
      <c r="EQ17" s="748" t="s">
        <v>196</v>
      </c>
      <c r="ER17" s="749" t="s">
        <v>197</v>
      </c>
      <c r="ES17" s="741"/>
      <c r="ET17" s="741"/>
      <c r="EU17" s="741"/>
      <c r="EV17" s="741"/>
      <c r="EW17" s="741"/>
      <c r="EX17" s="741"/>
      <c r="EY17" s="742"/>
      <c r="EZ17" s="708"/>
      <c r="FB17" s="708"/>
      <c r="FC17" s="748" t="s">
        <v>196</v>
      </c>
      <c r="FD17" s="749" t="s">
        <v>197</v>
      </c>
      <c r="FE17" s="741"/>
      <c r="FF17" s="741"/>
      <c r="FG17" s="741"/>
      <c r="FH17" s="741"/>
      <c r="FI17" s="741"/>
      <c r="FJ17" s="741"/>
      <c r="FK17" s="742"/>
      <c r="FL17" s="708"/>
      <c r="FN17" s="708"/>
      <c r="FO17" s="748" t="s">
        <v>196</v>
      </c>
      <c r="FP17" s="749" t="s">
        <v>197</v>
      </c>
      <c r="FQ17" s="741"/>
      <c r="FR17" s="741"/>
      <c r="FS17" s="741"/>
      <c r="FT17" s="741"/>
      <c r="FU17" s="741"/>
      <c r="FV17" s="741"/>
      <c r="FW17" s="742"/>
      <c r="FX17" s="708"/>
      <c r="FZ17" s="708"/>
      <c r="GA17" s="748" t="s">
        <v>196</v>
      </c>
      <c r="GB17" s="749" t="s">
        <v>197</v>
      </c>
      <c r="GC17" s="741"/>
      <c r="GD17" s="741"/>
      <c r="GE17" s="741"/>
      <c r="GF17" s="741"/>
      <c r="GG17" s="741"/>
      <c r="GH17" s="741"/>
      <c r="GI17" s="742"/>
      <c r="GJ17" s="708"/>
      <c r="GL17" s="708"/>
      <c r="GM17" s="748" t="s">
        <v>196</v>
      </c>
      <c r="GN17" s="749" t="s">
        <v>197</v>
      </c>
      <c r="GO17" s="741"/>
      <c r="GP17" s="741"/>
      <c r="GQ17" s="741"/>
      <c r="GR17" s="741"/>
      <c r="GS17" s="741"/>
      <c r="GT17" s="741"/>
      <c r="GU17" s="742"/>
      <c r="GV17" s="708"/>
      <c r="GX17" s="708"/>
      <c r="GY17" s="748"/>
      <c r="GZ17" s="749"/>
      <c r="HA17" s="741"/>
      <c r="HB17" s="741"/>
      <c r="HC17" s="741"/>
      <c r="HD17" s="741"/>
      <c r="HE17" s="741"/>
      <c r="HF17" s="741"/>
      <c r="HG17" s="742"/>
      <c r="HH17" s="708"/>
    </row>
    <row r="18" spans="1:216" x14ac:dyDescent="0.25">
      <c r="A18" s="284"/>
      <c r="B18" s="317" t="s">
        <v>198</v>
      </c>
      <c r="C18" s="318" t="s">
        <v>199</v>
      </c>
      <c r="D18" s="310">
        <v>2418</v>
      </c>
      <c r="E18" s="310">
        <v>11680</v>
      </c>
      <c r="F18" s="310">
        <v>0</v>
      </c>
      <c r="G18" s="310">
        <v>0</v>
      </c>
      <c r="H18" s="310">
        <v>0</v>
      </c>
      <c r="I18" s="310">
        <v>0</v>
      </c>
      <c r="J18" s="311">
        <v>0</v>
      </c>
      <c r="K18" s="284"/>
      <c r="N18" s="708"/>
      <c r="O18" s="748" t="s">
        <v>198</v>
      </c>
      <c r="P18" s="749" t="s">
        <v>199</v>
      </c>
      <c r="Q18" s="741">
        <v>2418</v>
      </c>
      <c r="R18" s="741">
        <v>600</v>
      </c>
      <c r="S18" s="741">
        <v>0</v>
      </c>
      <c r="T18" s="741">
        <v>0</v>
      </c>
      <c r="U18" s="741">
        <v>0</v>
      </c>
      <c r="V18" s="741">
        <v>0</v>
      </c>
      <c r="W18" s="742"/>
      <c r="X18" s="708"/>
      <c r="Z18" s="708"/>
      <c r="AA18" s="748" t="s">
        <v>198</v>
      </c>
      <c r="AB18" s="749" t="s">
        <v>199</v>
      </c>
      <c r="AC18" s="741"/>
      <c r="AD18" s="741"/>
      <c r="AE18" s="741"/>
      <c r="AF18" s="741"/>
      <c r="AG18" s="741"/>
      <c r="AH18" s="741"/>
      <c r="AI18" s="742"/>
      <c r="AJ18" s="708"/>
      <c r="AL18" s="708"/>
      <c r="AM18" s="748" t="s">
        <v>198</v>
      </c>
      <c r="AN18" s="749" t="s">
        <v>199</v>
      </c>
      <c r="AO18" s="741"/>
      <c r="AP18" s="741"/>
      <c r="AQ18" s="741"/>
      <c r="AR18" s="741"/>
      <c r="AS18" s="741"/>
      <c r="AT18" s="741"/>
      <c r="AU18" s="742"/>
      <c r="AV18" s="708"/>
      <c r="AX18" s="708"/>
      <c r="AY18" s="748" t="s">
        <v>198</v>
      </c>
      <c r="AZ18" s="749" t="s">
        <v>199</v>
      </c>
      <c r="BA18" s="741"/>
      <c r="BB18" s="741"/>
      <c r="BC18" s="741"/>
      <c r="BD18" s="741"/>
      <c r="BE18" s="741"/>
      <c r="BF18" s="741"/>
      <c r="BG18" s="742"/>
      <c r="BH18" s="708"/>
      <c r="BJ18" s="708"/>
      <c r="BK18" s="748" t="s">
        <v>198</v>
      </c>
      <c r="BL18" s="749" t="s">
        <v>199</v>
      </c>
      <c r="BM18" s="741"/>
      <c r="BN18" s="741"/>
      <c r="BO18" s="741"/>
      <c r="BP18" s="741"/>
      <c r="BQ18" s="741"/>
      <c r="BR18" s="741"/>
      <c r="BS18" s="742"/>
      <c r="BT18" s="708"/>
      <c r="BV18" s="708"/>
      <c r="BW18" s="748" t="s">
        <v>198</v>
      </c>
      <c r="BX18" s="749" t="s">
        <v>199</v>
      </c>
      <c r="BY18" s="741"/>
      <c r="BZ18" s="741"/>
      <c r="CA18" s="741"/>
      <c r="CB18" s="741"/>
      <c r="CC18" s="741"/>
      <c r="CD18" s="741"/>
      <c r="CE18" s="742"/>
      <c r="CF18" s="708"/>
      <c r="CH18" s="708"/>
      <c r="CI18" s="748" t="s">
        <v>198</v>
      </c>
      <c r="CJ18" s="749" t="s">
        <v>199</v>
      </c>
      <c r="CK18" s="741"/>
      <c r="CL18" s="741"/>
      <c r="CM18" s="741"/>
      <c r="CN18" s="741"/>
      <c r="CO18" s="741"/>
      <c r="CP18" s="741"/>
      <c r="CQ18" s="742"/>
      <c r="CR18" s="708"/>
      <c r="CT18" s="708"/>
      <c r="CU18" s="748" t="s">
        <v>198</v>
      </c>
      <c r="CV18" s="749" t="s">
        <v>199</v>
      </c>
      <c r="CW18" s="741"/>
      <c r="CX18" s="741"/>
      <c r="CY18" s="741"/>
      <c r="CZ18" s="741"/>
      <c r="DA18" s="741"/>
      <c r="DB18" s="741"/>
      <c r="DC18" s="742"/>
      <c r="DD18" s="708"/>
      <c r="DF18" s="708"/>
      <c r="DG18" s="748" t="s">
        <v>198</v>
      </c>
      <c r="DH18" s="749" t="s">
        <v>199</v>
      </c>
      <c r="DI18" s="741"/>
      <c r="DJ18" s="741"/>
      <c r="DK18" s="741"/>
      <c r="DL18" s="741"/>
      <c r="DM18" s="741"/>
      <c r="DN18" s="741"/>
      <c r="DO18" s="742"/>
      <c r="DP18" s="708"/>
      <c r="DR18" s="708"/>
      <c r="DS18" s="748" t="s">
        <v>198</v>
      </c>
      <c r="DT18" s="749" t="s">
        <v>199</v>
      </c>
      <c r="DU18" s="741"/>
      <c r="DV18" s="741"/>
      <c r="DW18" s="741"/>
      <c r="DX18" s="741"/>
      <c r="DY18" s="741"/>
      <c r="DZ18" s="741"/>
      <c r="EA18" s="742"/>
      <c r="EB18" s="708"/>
      <c r="ED18" s="708"/>
      <c r="EE18" s="748" t="s">
        <v>198</v>
      </c>
      <c r="EF18" s="749" t="s">
        <v>199</v>
      </c>
      <c r="EG18" s="741"/>
      <c r="EH18" s="741"/>
      <c r="EI18" s="741"/>
      <c r="EJ18" s="741"/>
      <c r="EK18" s="741"/>
      <c r="EL18" s="741"/>
      <c r="EM18" s="742"/>
      <c r="EN18" s="708"/>
      <c r="EP18" s="708"/>
      <c r="EQ18" s="748" t="s">
        <v>198</v>
      </c>
      <c r="ER18" s="749" t="s">
        <v>199</v>
      </c>
      <c r="ES18" s="741"/>
      <c r="ET18" s="741"/>
      <c r="EU18" s="741"/>
      <c r="EV18" s="741"/>
      <c r="EW18" s="741"/>
      <c r="EX18" s="741"/>
      <c r="EY18" s="742"/>
      <c r="EZ18" s="708"/>
      <c r="FB18" s="708"/>
      <c r="FC18" s="748" t="s">
        <v>198</v>
      </c>
      <c r="FD18" s="749" t="s">
        <v>199</v>
      </c>
      <c r="FE18" s="741"/>
      <c r="FF18" s="741"/>
      <c r="FG18" s="741"/>
      <c r="FH18" s="741"/>
      <c r="FI18" s="741"/>
      <c r="FJ18" s="741"/>
      <c r="FK18" s="742"/>
      <c r="FL18" s="708"/>
      <c r="FN18" s="708"/>
      <c r="FO18" s="748" t="s">
        <v>198</v>
      </c>
      <c r="FP18" s="749" t="s">
        <v>199</v>
      </c>
      <c r="FQ18" s="741"/>
      <c r="FR18" s="741"/>
      <c r="FS18" s="741"/>
      <c r="FT18" s="741"/>
      <c r="FU18" s="741"/>
      <c r="FV18" s="741"/>
      <c r="FW18" s="742"/>
      <c r="FX18" s="708"/>
      <c r="FZ18" s="708"/>
      <c r="GA18" s="748" t="s">
        <v>198</v>
      </c>
      <c r="GB18" s="749" t="s">
        <v>199</v>
      </c>
      <c r="GC18" s="741"/>
      <c r="GD18" s="741"/>
      <c r="GE18" s="741"/>
      <c r="GF18" s="741"/>
      <c r="GG18" s="741"/>
      <c r="GH18" s="741"/>
      <c r="GI18" s="742"/>
      <c r="GJ18" s="708"/>
      <c r="GL18" s="708"/>
      <c r="GM18" s="748" t="s">
        <v>198</v>
      </c>
      <c r="GN18" s="749" t="s">
        <v>199</v>
      </c>
      <c r="GO18" s="741"/>
      <c r="GP18" s="741">
        <v>11080</v>
      </c>
      <c r="GQ18" s="741"/>
      <c r="GR18" s="741"/>
      <c r="GS18" s="741"/>
      <c r="GT18" s="741"/>
      <c r="GU18" s="742"/>
      <c r="GV18" s="708"/>
      <c r="GX18" s="708"/>
      <c r="GY18" s="748"/>
      <c r="GZ18" s="749"/>
      <c r="HA18" s="741"/>
      <c r="HB18" s="741"/>
      <c r="HC18" s="741"/>
      <c r="HD18" s="741"/>
      <c r="HE18" s="741"/>
      <c r="HF18" s="741"/>
      <c r="HG18" s="742"/>
      <c r="HH18" s="708"/>
    </row>
    <row r="19" spans="1:216" ht="25.5" x14ac:dyDescent="0.25">
      <c r="A19" s="284"/>
      <c r="B19" s="308" t="s">
        <v>200</v>
      </c>
      <c r="C19" s="309" t="s">
        <v>201</v>
      </c>
      <c r="D19" s="310">
        <v>0</v>
      </c>
      <c r="E19" s="310">
        <v>0</v>
      </c>
      <c r="F19" s="310">
        <v>0</v>
      </c>
      <c r="G19" s="310">
        <v>0</v>
      </c>
      <c r="H19" s="310">
        <v>0</v>
      </c>
      <c r="I19" s="310">
        <v>0</v>
      </c>
      <c r="J19" s="311">
        <v>0</v>
      </c>
      <c r="K19" s="284"/>
      <c r="N19" s="708"/>
      <c r="O19" s="739" t="s">
        <v>200</v>
      </c>
      <c r="P19" s="740" t="s">
        <v>201</v>
      </c>
      <c r="Q19" s="741"/>
      <c r="R19" s="741"/>
      <c r="S19" s="741"/>
      <c r="T19" s="741"/>
      <c r="U19" s="741"/>
      <c r="V19" s="741"/>
      <c r="W19" s="742"/>
      <c r="X19" s="708"/>
      <c r="Z19" s="708"/>
      <c r="AA19" s="739" t="s">
        <v>200</v>
      </c>
      <c r="AB19" s="740" t="s">
        <v>201</v>
      </c>
      <c r="AC19" s="741"/>
      <c r="AD19" s="741"/>
      <c r="AE19" s="741"/>
      <c r="AF19" s="741"/>
      <c r="AG19" s="741"/>
      <c r="AH19" s="741"/>
      <c r="AI19" s="742"/>
      <c r="AJ19" s="708"/>
      <c r="AL19" s="708"/>
      <c r="AM19" s="739" t="s">
        <v>200</v>
      </c>
      <c r="AN19" s="740" t="s">
        <v>201</v>
      </c>
      <c r="AO19" s="741"/>
      <c r="AP19" s="741"/>
      <c r="AQ19" s="741"/>
      <c r="AR19" s="741"/>
      <c r="AS19" s="741"/>
      <c r="AT19" s="741"/>
      <c r="AU19" s="742"/>
      <c r="AV19" s="708"/>
      <c r="AX19" s="708"/>
      <c r="AY19" s="739" t="s">
        <v>200</v>
      </c>
      <c r="AZ19" s="740" t="s">
        <v>201</v>
      </c>
      <c r="BA19" s="741"/>
      <c r="BB19" s="741"/>
      <c r="BC19" s="741"/>
      <c r="BD19" s="741"/>
      <c r="BE19" s="741"/>
      <c r="BF19" s="741"/>
      <c r="BG19" s="742"/>
      <c r="BH19" s="708"/>
      <c r="BJ19" s="708"/>
      <c r="BK19" s="739" t="s">
        <v>200</v>
      </c>
      <c r="BL19" s="740" t="s">
        <v>201</v>
      </c>
      <c r="BM19" s="741"/>
      <c r="BN19" s="741"/>
      <c r="BO19" s="741"/>
      <c r="BP19" s="741"/>
      <c r="BQ19" s="741"/>
      <c r="BR19" s="741"/>
      <c r="BS19" s="742"/>
      <c r="BT19" s="708"/>
      <c r="BV19" s="708"/>
      <c r="BW19" s="739" t="s">
        <v>200</v>
      </c>
      <c r="BX19" s="740" t="s">
        <v>201</v>
      </c>
      <c r="BY19" s="741"/>
      <c r="BZ19" s="741"/>
      <c r="CA19" s="741"/>
      <c r="CB19" s="741"/>
      <c r="CC19" s="741"/>
      <c r="CD19" s="741"/>
      <c r="CE19" s="742"/>
      <c r="CF19" s="708"/>
      <c r="CH19" s="708"/>
      <c r="CI19" s="739" t="s">
        <v>200</v>
      </c>
      <c r="CJ19" s="740" t="s">
        <v>201</v>
      </c>
      <c r="CK19" s="741"/>
      <c r="CL19" s="741"/>
      <c r="CM19" s="741"/>
      <c r="CN19" s="741"/>
      <c r="CO19" s="741"/>
      <c r="CP19" s="741"/>
      <c r="CQ19" s="742"/>
      <c r="CR19" s="708"/>
      <c r="CT19" s="708"/>
      <c r="CU19" s="739" t="s">
        <v>200</v>
      </c>
      <c r="CV19" s="740" t="s">
        <v>201</v>
      </c>
      <c r="CW19" s="741"/>
      <c r="CX19" s="741"/>
      <c r="CY19" s="741"/>
      <c r="CZ19" s="741"/>
      <c r="DA19" s="741"/>
      <c r="DB19" s="741"/>
      <c r="DC19" s="742"/>
      <c r="DD19" s="708"/>
      <c r="DF19" s="708"/>
      <c r="DG19" s="739" t="s">
        <v>200</v>
      </c>
      <c r="DH19" s="740" t="s">
        <v>201</v>
      </c>
      <c r="DI19" s="741"/>
      <c r="DJ19" s="741"/>
      <c r="DK19" s="741"/>
      <c r="DL19" s="741"/>
      <c r="DM19" s="741"/>
      <c r="DN19" s="741"/>
      <c r="DO19" s="742"/>
      <c r="DP19" s="708"/>
      <c r="DR19" s="708"/>
      <c r="DS19" s="739" t="s">
        <v>200</v>
      </c>
      <c r="DT19" s="740" t="s">
        <v>201</v>
      </c>
      <c r="DU19" s="741"/>
      <c r="DV19" s="741"/>
      <c r="DW19" s="741"/>
      <c r="DX19" s="741"/>
      <c r="DY19" s="741"/>
      <c r="DZ19" s="741"/>
      <c r="EA19" s="742"/>
      <c r="EB19" s="708"/>
      <c r="ED19" s="708"/>
      <c r="EE19" s="739" t="s">
        <v>200</v>
      </c>
      <c r="EF19" s="740" t="s">
        <v>201</v>
      </c>
      <c r="EG19" s="741"/>
      <c r="EH19" s="741"/>
      <c r="EI19" s="741"/>
      <c r="EJ19" s="741"/>
      <c r="EK19" s="741"/>
      <c r="EL19" s="741"/>
      <c r="EM19" s="742"/>
      <c r="EN19" s="708"/>
      <c r="EP19" s="708"/>
      <c r="EQ19" s="739" t="s">
        <v>200</v>
      </c>
      <c r="ER19" s="740" t="s">
        <v>201</v>
      </c>
      <c r="ES19" s="741"/>
      <c r="ET19" s="741"/>
      <c r="EU19" s="741"/>
      <c r="EV19" s="741"/>
      <c r="EW19" s="741"/>
      <c r="EX19" s="741"/>
      <c r="EY19" s="742"/>
      <c r="EZ19" s="708"/>
      <c r="FB19" s="708"/>
      <c r="FC19" s="739" t="s">
        <v>200</v>
      </c>
      <c r="FD19" s="740" t="s">
        <v>201</v>
      </c>
      <c r="FE19" s="741"/>
      <c r="FF19" s="741"/>
      <c r="FG19" s="741"/>
      <c r="FH19" s="741"/>
      <c r="FI19" s="741"/>
      <c r="FJ19" s="741"/>
      <c r="FK19" s="742"/>
      <c r="FL19" s="708"/>
      <c r="FN19" s="708"/>
      <c r="FO19" s="739" t="s">
        <v>200</v>
      </c>
      <c r="FP19" s="740" t="s">
        <v>201</v>
      </c>
      <c r="FQ19" s="741"/>
      <c r="FR19" s="741"/>
      <c r="FS19" s="741"/>
      <c r="FT19" s="741"/>
      <c r="FU19" s="741"/>
      <c r="FV19" s="741"/>
      <c r="FW19" s="742"/>
      <c r="FX19" s="708"/>
      <c r="FZ19" s="708"/>
      <c r="GA19" s="739" t="s">
        <v>200</v>
      </c>
      <c r="GB19" s="740" t="s">
        <v>201</v>
      </c>
      <c r="GC19" s="741"/>
      <c r="GD19" s="741"/>
      <c r="GE19" s="741"/>
      <c r="GF19" s="741"/>
      <c r="GG19" s="741"/>
      <c r="GH19" s="741"/>
      <c r="GI19" s="742"/>
      <c r="GJ19" s="708"/>
      <c r="GL19" s="708"/>
      <c r="GM19" s="739" t="s">
        <v>200</v>
      </c>
      <c r="GN19" s="740" t="s">
        <v>201</v>
      </c>
      <c r="GO19" s="741"/>
      <c r="GP19" s="741"/>
      <c r="GQ19" s="741"/>
      <c r="GR19" s="741"/>
      <c r="GS19" s="741"/>
      <c r="GT19" s="741"/>
      <c r="GU19" s="742"/>
      <c r="GV19" s="708"/>
      <c r="GX19" s="708"/>
      <c r="GY19" s="739"/>
      <c r="GZ19" s="740"/>
      <c r="HA19" s="741"/>
      <c r="HB19" s="741"/>
      <c r="HC19" s="741"/>
      <c r="HD19" s="741"/>
      <c r="HE19" s="741"/>
      <c r="HF19" s="741"/>
      <c r="HG19" s="742"/>
      <c r="HH19" s="708"/>
    </row>
    <row r="20" spans="1:216" ht="51" x14ac:dyDescent="0.25">
      <c r="A20" s="284"/>
      <c r="B20" s="319" t="s">
        <v>202</v>
      </c>
      <c r="C20" s="320" t="s">
        <v>203</v>
      </c>
      <c r="D20" s="314">
        <v>918</v>
      </c>
      <c r="E20" s="314">
        <v>287094</v>
      </c>
      <c r="F20" s="314">
        <v>21738</v>
      </c>
      <c r="G20" s="314">
        <v>21738</v>
      </c>
      <c r="H20" s="314">
        <v>0</v>
      </c>
      <c r="I20" s="314">
        <v>0</v>
      </c>
      <c r="J20" s="315">
        <v>0</v>
      </c>
      <c r="K20" s="284"/>
      <c r="N20" s="708"/>
      <c r="O20" s="750" t="s">
        <v>202</v>
      </c>
      <c r="P20" s="751" t="s">
        <v>203</v>
      </c>
      <c r="Q20" s="745">
        <v>407</v>
      </c>
      <c r="R20" s="745">
        <v>2495</v>
      </c>
      <c r="S20" s="745">
        <v>10356</v>
      </c>
      <c r="T20" s="745">
        <v>10356</v>
      </c>
      <c r="U20" s="745">
        <v>0</v>
      </c>
      <c r="V20" s="745">
        <v>0</v>
      </c>
      <c r="W20" s="746"/>
      <c r="X20" s="708"/>
      <c r="Z20" s="708"/>
      <c r="AA20" s="750" t="s">
        <v>202</v>
      </c>
      <c r="AB20" s="751" t="s">
        <v>203</v>
      </c>
      <c r="AC20" s="745"/>
      <c r="AD20" s="745">
        <v>230</v>
      </c>
      <c r="AE20" s="745">
        <v>338</v>
      </c>
      <c r="AF20" s="745">
        <v>338</v>
      </c>
      <c r="AG20" s="745">
        <v>0</v>
      </c>
      <c r="AH20" s="745">
        <v>0</v>
      </c>
      <c r="AI20" s="746"/>
      <c r="AJ20" s="708"/>
      <c r="AL20" s="708"/>
      <c r="AM20" s="750" t="s">
        <v>202</v>
      </c>
      <c r="AN20" s="751" t="s">
        <v>203</v>
      </c>
      <c r="AO20" s="745"/>
      <c r="AP20" s="745">
        <v>190</v>
      </c>
      <c r="AQ20" s="745">
        <v>302</v>
      </c>
      <c r="AR20" s="745">
        <v>302</v>
      </c>
      <c r="AS20" s="745">
        <v>0</v>
      </c>
      <c r="AT20" s="745">
        <v>0</v>
      </c>
      <c r="AU20" s="746"/>
      <c r="AV20" s="708"/>
      <c r="AX20" s="708"/>
      <c r="AY20" s="750" t="s">
        <v>202</v>
      </c>
      <c r="AZ20" s="751" t="s">
        <v>203</v>
      </c>
      <c r="BA20" s="745">
        <v>0</v>
      </c>
      <c r="BB20" s="745">
        <v>110</v>
      </c>
      <c r="BC20" s="745">
        <v>173</v>
      </c>
      <c r="BD20" s="745">
        <v>173</v>
      </c>
      <c r="BE20" s="745">
        <v>0</v>
      </c>
      <c r="BF20" s="745">
        <v>0</v>
      </c>
      <c r="BG20" s="746"/>
      <c r="BH20" s="708"/>
      <c r="BJ20" s="708"/>
      <c r="BK20" s="750" t="s">
        <v>202</v>
      </c>
      <c r="BL20" s="751" t="s">
        <v>203</v>
      </c>
      <c r="BM20" s="745">
        <v>209</v>
      </c>
      <c r="BN20" s="745">
        <v>640</v>
      </c>
      <c r="BO20" s="745">
        <v>626</v>
      </c>
      <c r="BP20" s="745">
        <v>626</v>
      </c>
      <c r="BQ20" s="745">
        <v>0</v>
      </c>
      <c r="BR20" s="745">
        <v>0</v>
      </c>
      <c r="BS20" s="746"/>
      <c r="BT20" s="708"/>
      <c r="BV20" s="708"/>
      <c r="BW20" s="750" t="s">
        <v>202</v>
      </c>
      <c r="BX20" s="751" t="s">
        <v>203</v>
      </c>
      <c r="BY20" s="745">
        <v>30</v>
      </c>
      <c r="BZ20" s="745">
        <v>670</v>
      </c>
      <c r="CA20" s="745">
        <v>474</v>
      </c>
      <c r="CB20" s="745">
        <v>474</v>
      </c>
      <c r="CC20" s="745">
        <v>0</v>
      </c>
      <c r="CD20" s="745">
        <v>0</v>
      </c>
      <c r="CE20" s="746"/>
      <c r="CF20" s="708"/>
      <c r="CH20" s="708"/>
      <c r="CI20" s="750" t="s">
        <v>202</v>
      </c>
      <c r="CJ20" s="751" t="s">
        <v>203</v>
      </c>
      <c r="CK20" s="745"/>
      <c r="CL20" s="745"/>
      <c r="CM20" s="745"/>
      <c r="CN20" s="745"/>
      <c r="CO20" s="745"/>
      <c r="CP20" s="745"/>
      <c r="CQ20" s="746"/>
      <c r="CR20" s="708"/>
      <c r="CT20" s="708"/>
      <c r="CU20" s="750" t="s">
        <v>202</v>
      </c>
      <c r="CV20" s="751" t="s">
        <v>203</v>
      </c>
      <c r="CW20" s="745">
        <v>0</v>
      </c>
      <c r="CX20" s="745">
        <v>310</v>
      </c>
      <c r="CY20" s="745">
        <v>482</v>
      </c>
      <c r="CZ20" s="745">
        <v>482</v>
      </c>
      <c r="DA20" s="745">
        <v>0</v>
      </c>
      <c r="DB20" s="745">
        <v>0</v>
      </c>
      <c r="DC20" s="746"/>
      <c r="DD20" s="708"/>
      <c r="DF20" s="708"/>
      <c r="DG20" s="750" t="s">
        <v>202</v>
      </c>
      <c r="DH20" s="751" t="s">
        <v>203</v>
      </c>
      <c r="DI20" s="745">
        <v>38</v>
      </c>
      <c r="DJ20" s="745">
        <v>100</v>
      </c>
      <c r="DK20" s="745">
        <v>134</v>
      </c>
      <c r="DL20" s="745">
        <v>134</v>
      </c>
      <c r="DM20" s="745">
        <v>0</v>
      </c>
      <c r="DN20" s="745">
        <v>0</v>
      </c>
      <c r="DO20" s="746"/>
      <c r="DP20" s="708"/>
      <c r="DR20" s="708"/>
      <c r="DS20" s="750" t="s">
        <v>202</v>
      </c>
      <c r="DT20" s="751" t="s">
        <v>203</v>
      </c>
      <c r="DU20" s="745"/>
      <c r="DV20" s="745"/>
      <c r="DW20" s="745"/>
      <c r="DX20" s="745"/>
      <c r="DY20" s="745"/>
      <c r="DZ20" s="745"/>
      <c r="EA20" s="746"/>
      <c r="EB20" s="708"/>
      <c r="ED20" s="708"/>
      <c r="EE20" s="750" t="s">
        <v>202</v>
      </c>
      <c r="EF20" s="751" t="s">
        <v>203</v>
      </c>
      <c r="EG20" s="745">
        <v>86</v>
      </c>
      <c r="EH20" s="745">
        <v>1580</v>
      </c>
      <c r="EI20" s="745">
        <v>1822</v>
      </c>
      <c r="EJ20" s="745">
        <v>1822</v>
      </c>
      <c r="EK20" s="745">
        <v>0</v>
      </c>
      <c r="EL20" s="745">
        <v>0</v>
      </c>
      <c r="EM20" s="746"/>
      <c r="EN20" s="708"/>
      <c r="EP20" s="708"/>
      <c r="EQ20" s="750" t="s">
        <v>202</v>
      </c>
      <c r="ER20" s="751" t="s">
        <v>203</v>
      </c>
      <c r="ES20" s="745"/>
      <c r="ET20" s="745">
        <v>410</v>
      </c>
      <c r="EU20" s="745">
        <v>334</v>
      </c>
      <c r="EV20" s="745">
        <v>334</v>
      </c>
      <c r="EW20" s="745">
        <v>0</v>
      </c>
      <c r="EX20" s="745">
        <v>0</v>
      </c>
      <c r="EY20" s="746"/>
      <c r="EZ20" s="708"/>
      <c r="FB20" s="708"/>
      <c r="FC20" s="750" t="s">
        <v>202</v>
      </c>
      <c r="FD20" s="751" t="s">
        <v>203</v>
      </c>
      <c r="FE20" s="745">
        <v>0</v>
      </c>
      <c r="FF20" s="745">
        <v>274206</v>
      </c>
      <c r="FG20" s="745">
        <v>450</v>
      </c>
      <c r="FH20" s="745">
        <v>450</v>
      </c>
      <c r="FI20" s="745">
        <v>0</v>
      </c>
      <c r="FJ20" s="745">
        <v>0</v>
      </c>
      <c r="FK20" s="746"/>
      <c r="FL20" s="708"/>
      <c r="FN20" s="708"/>
      <c r="FO20" s="750" t="s">
        <v>202</v>
      </c>
      <c r="FP20" s="751" t="s">
        <v>203</v>
      </c>
      <c r="FQ20" s="745"/>
      <c r="FR20" s="745"/>
      <c r="FS20" s="745">
        <v>129</v>
      </c>
      <c r="FT20" s="745">
        <v>129</v>
      </c>
      <c r="FU20" s="745">
        <v>0</v>
      </c>
      <c r="FV20" s="745">
        <v>0</v>
      </c>
      <c r="FW20" s="746"/>
      <c r="FX20" s="708"/>
      <c r="FZ20" s="708"/>
      <c r="GA20" s="750" t="s">
        <v>202</v>
      </c>
      <c r="GB20" s="751" t="s">
        <v>203</v>
      </c>
      <c r="GC20" s="745">
        <v>30</v>
      </c>
      <c r="GD20" s="745">
        <v>660</v>
      </c>
      <c r="GE20" s="745">
        <v>768</v>
      </c>
      <c r="GF20" s="745">
        <v>768</v>
      </c>
      <c r="GG20" s="745">
        <v>0</v>
      </c>
      <c r="GH20" s="745">
        <v>0</v>
      </c>
      <c r="GI20" s="746"/>
      <c r="GJ20" s="708"/>
      <c r="GL20" s="708"/>
      <c r="GM20" s="750" t="s">
        <v>202</v>
      </c>
      <c r="GN20" s="751" t="s">
        <v>203</v>
      </c>
      <c r="GO20" s="745">
        <v>118</v>
      </c>
      <c r="GP20" s="745">
        <v>5493</v>
      </c>
      <c r="GQ20" s="745">
        <v>5350</v>
      </c>
      <c r="GR20" s="745">
        <v>5350</v>
      </c>
      <c r="GS20" s="745">
        <v>0</v>
      </c>
      <c r="GT20" s="745">
        <v>0</v>
      </c>
      <c r="GU20" s="746"/>
      <c r="GV20" s="708"/>
      <c r="GX20" s="708"/>
      <c r="GY20" s="750"/>
      <c r="GZ20" s="751"/>
      <c r="HA20" s="745"/>
      <c r="HB20" s="745"/>
      <c r="HC20" s="745"/>
      <c r="HD20" s="745"/>
      <c r="HE20" s="745"/>
      <c r="HF20" s="745"/>
      <c r="HG20" s="746"/>
      <c r="HH20" s="708"/>
    </row>
    <row r="21" spans="1:216" ht="25.5" x14ac:dyDescent="0.25">
      <c r="A21" s="284"/>
      <c r="B21" s="303" t="s">
        <v>126</v>
      </c>
      <c r="C21" s="304"/>
      <c r="D21" s="316"/>
      <c r="E21" s="306"/>
      <c r="F21" s="306"/>
      <c r="G21" s="306"/>
      <c r="H21" s="316"/>
      <c r="I21" s="306"/>
      <c r="J21" s="307"/>
      <c r="K21" s="284"/>
      <c r="N21" s="708"/>
      <c r="O21" s="734" t="s">
        <v>126</v>
      </c>
      <c r="P21" s="735"/>
      <c r="Q21" s="747"/>
      <c r="R21" s="737"/>
      <c r="S21" s="737"/>
      <c r="T21" s="737"/>
      <c r="U21" s="747"/>
      <c r="V21" s="737"/>
      <c r="W21" s="738"/>
      <c r="X21" s="708"/>
      <c r="Z21" s="708"/>
      <c r="AA21" s="734" t="s">
        <v>126</v>
      </c>
      <c r="AB21" s="735"/>
      <c r="AC21" s="747"/>
      <c r="AD21" s="737"/>
      <c r="AE21" s="737"/>
      <c r="AF21" s="737"/>
      <c r="AG21" s="747"/>
      <c r="AH21" s="737"/>
      <c r="AI21" s="738"/>
      <c r="AJ21" s="708"/>
      <c r="AL21" s="708"/>
      <c r="AM21" s="734" t="s">
        <v>126</v>
      </c>
      <c r="AN21" s="735"/>
      <c r="AO21" s="747"/>
      <c r="AP21" s="737"/>
      <c r="AQ21" s="737"/>
      <c r="AR21" s="737"/>
      <c r="AS21" s="747"/>
      <c r="AT21" s="737"/>
      <c r="AU21" s="738"/>
      <c r="AV21" s="708"/>
      <c r="AX21" s="708"/>
      <c r="AY21" s="734" t="s">
        <v>126</v>
      </c>
      <c r="AZ21" s="735"/>
      <c r="BA21" s="747"/>
      <c r="BB21" s="737"/>
      <c r="BC21" s="737"/>
      <c r="BD21" s="737"/>
      <c r="BE21" s="747"/>
      <c r="BF21" s="737"/>
      <c r="BG21" s="738"/>
      <c r="BH21" s="708"/>
      <c r="BJ21" s="708"/>
      <c r="BK21" s="734" t="s">
        <v>126</v>
      </c>
      <c r="BL21" s="735"/>
      <c r="BM21" s="747"/>
      <c r="BN21" s="737"/>
      <c r="BO21" s="737"/>
      <c r="BP21" s="737"/>
      <c r="BQ21" s="747"/>
      <c r="BR21" s="737"/>
      <c r="BS21" s="738"/>
      <c r="BT21" s="708"/>
      <c r="BV21" s="708"/>
      <c r="BW21" s="734" t="s">
        <v>126</v>
      </c>
      <c r="BX21" s="735"/>
      <c r="BY21" s="747"/>
      <c r="BZ21" s="737"/>
      <c r="CA21" s="737"/>
      <c r="CB21" s="737"/>
      <c r="CC21" s="747"/>
      <c r="CD21" s="737"/>
      <c r="CE21" s="738"/>
      <c r="CF21" s="708"/>
      <c r="CH21" s="708"/>
      <c r="CI21" s="734" t="s">
        <v>126</v>
      </c>
      <c r="CJ21" s="735"/>
      <c r="CK21" s="747"/>
      <c r="CL21" s="737"/>
      <c r="CM21" s="737"/>
      <c r="CN21" s="737"/>
      <c r="CO21" s="747"/>
      <c r="CP21" s="737"/>
      <c r="CQ21" s="738"/>
      <c r="CR21" s="708"/>
      <c r="CT21" s="708"/>
      <c r="CU21" s="734" t="s">
        <v>126</v>
      </c>
      <c r="CV21" s="735"/>
      <c r="CW21" s="747"/>
      <c r="CX21" s="737"/>
      <c r="CY21" s="737"/>
      <c r="CZ21" s="737"/>
      <c r="DA21" s="747"/>
      <c r="DB21" s="737"/>
      <c r="DC21" s="738"/>
      <c r="DD21" s="708"/>
      <c r="DF21" s="708"/>
      <c r="DG21" s="734" t="s">
        <v>126</v>
      </c>
      <c r="DH21" s="735"/>
      <c r="DI21" s="747"/>
      <c r="DJ21" s="737"/>
      <c r="DK21" s="737"/>
      <c r="DL21" s="737"/>
      <c r="DM21" s="747"/>
      <c r="DN21" s="737"/>
      <c r="DO21" s="738"/>
      <c r="DP21" s="708"/>
      <c r="DR21" s="708"/>
      <c r="DS21" s="734" t="s">
        <v>126</v>
      </c>
      <c r="DT21" s="735"/>
      <c r="DU21" s="747"/>
      <c r="DV21" s="737"/>
      <c r="DW21" s="737"/>
      <c r="DX21" s="737"/>
      <c r="DY21" s="747"/>
      <c r="DZ21" s="737"/>
      <c r="EA21" s="738"/>
      <c r="EB21" s="708"/>
      <c r="ED21" s="708"/>
      <c r="EE21" s="734" t="s">
        <v>126</v>
      </c>
      <c r="EF21" s="735"/>
      <c r="EG21" s="747"/>
      <c r="EH21" s="737"/>
      <c r="EI21" s="737"/>
      <c r="EJ21" s="737"/>
      <c r="EK21" s="747"/>
      <c r="EL21" s="737"/>
      <c r="EM21" s="738"/>
      <c r="EN21" s="708"/>
      <c r="EP21" s="708"/>
      <c r="EQ21" s="734" t="s">
        <v>126</v>
      </c>
      <c r="ER21" s="735"/>
      <c r="ES21" s="747"/>
      <c r="ET21" s="737"/>
      <c r="EU21" s="737"/>
      <c r="EV21" s="737"/>
      <c r="EW21" s="747"/>
      <c r="EX21" s="737"/>
      <c r="EY21" s="738"/>
      <c r="EZ21" s="708"/>
      <c r="FB21" s="708"/>
      <c r="FC21" s="734" t="s">
        <v>126</v>
      </c>
      <c r="FD21" s="735"/>
      <c r="FE21" s="747"/>
      <c r="FF21" s="737"/>
      <c r="FG21" s="737"/>
      <c r="FH21" s="737"/>
      <c r="FI21" s="747"/>
      <c r="FJ21" s="737"/>
      <c r="FK21" s="738"/>
      <c r="FL21" s="708"/>
      <c r="FN21" s="708"/>
      <c r="FO21" s="734" t="s">
        <v>126</v>
      </c>
      <c r="FP21" s="735"/>
      <c r="FQ21" s="747"/>
      <c r="FR21" s="737"/>
      <c r="FS21" s="737"/>
      <c r="FT21" s="737"/>
      <c r="FU21" s="747"/>
      <c r="FV21" s="737"/>
      <c r="FW21" s="738"/>
      <c r="FX21" s="708"/>
      <c r="FZ21" s="708"/>
      <c r="GA21" s="734" t="s">
        <v>126</v>
      </c>
      <c r="GB21" s="735"/>
      <c r="GC21" s="747"/>
      <c r="GD21" s="737"/>
      <c r="GE21" s="737"/>
      <c r="GF21" s="737"/>
      <c r="GG21" s="747"/>
      <c r="GH21" s="737"/>
      <c r="GI21" s="738"/>
      <c r="GJ21" s="708"/>
      <c r="GL21" s="708"/>
      <c r="GM21" s="734" t="s">
        <v>126</v>
      </c>
      <c r="GN21" s="735"/>
      <c r="GO21" s="747"/>
      <c r="GP21" s="737"/>
      <c r="GQ21" s="737"/>
      <c r="GR21" s="737"/>
      <c r="GS21" s="747"/>
      <c r="GT21" s="737"/>
      <c r="GU21" s="738"/>
      <c r="GV21" s="708"/>
      <c r="GX21" s="708"/>
      <c r="GY21" s="734" t="s">
        <v>126</v>
      </c>
      <c r="GZ21" s="735"/>
      <c r="HA21" s="747"/>
      <c r="HB21" s="737"/>
      <c r="HC21" s="737"/>
      <c r="HD21" s="737"/>
      <c r="HE21" s="747"/>
      <c r="HF21" s="737"/>
      <c r="HG21" s="738"/>
      <c r="HH21" s="708"/>
    </row>
    <row r="22" spans="1:216" x14ac:dyDescent="0.25">
      <c r="A22" s="284"/>
      <c r="B22" s="317" t="s">
        <v>204</v>
      </c>
      <c r="C22" s="318" t="s">
        <v>205</v>
      </c>
      <c r="D22" s="310">
        <v>0</v>
      </c>
      <c r="E22" s="310">
        <v>0</v>
      </c>
      <c r="F22" s="310">
        <v>0</v>
      </c>
      <c r="G22" s="310">
        <v>0</v>
      </c>
      <c r="H22" s="310">
        <v>0</v>
      </c>
      <c r="I22" s="310">
        <v>0</v>
      </c>
      <c r="J22" s="311">
        <v>0</v>
      </c>
      <c r="K22" s="284"/>
      <c r="N22" s="708"/>
      <c r="O22" s="748" t="s">
        <v>204</v>
      </c>
      <c r="P22" s="749" t="s">
        <v>205</v>
      </c>
      <c r="Q22" s="741">
        <v>0</v>
      </c>
      <c r="R22" s="741"/>
      <c r="S22" s="741"/>
      <c r="T22" s="741"/>
      <c r="U22" s="741"/>
      <c r="V22" s="741"/>
      <c r="W22" s="742"/>
      <c r="X22" s="708"/>
      <c r="Z22" s="708"/>
      <c r="AA22" s="748" t="s">
        <v>204</v>
      </c>
      <c r="AB22" s="749" t="s">
        <v>205</v>
      </c>
      <c r="AC22" s="741">
        <v>0</v>
      </c>
      <c r="AD22" s="741"/>
      <c r="AE22" s="741"/>
      <c r="AF22" s="741"/>
      <c r="AG22" s="741"/>
      <c r="AH22" s="741"/>
      <c r="AI22" s="742"/>
      <c r="AJ22" s="708"/>
      <c r="AL22" s="708"/>
      <c r="AM22" s="748" t="s">
        <v>204</v>
      </c>
      <c r="AN22" s="749" t="s">
        <v>205</v>
      </c>
      <c r="AO22" s="741">
        <v>0</v>
      </c>
      <c r="AP22" s="741"/>
      <c r="AQ22" s="741"/>
      <c r="AR22" s="741"/>
      <c r="AS22" s="741"/>
      <c r="AT22" s="741"/>
      <c r="AU22" s="742"/>
      <c r="AV22" s="708"/>
      <c r="AX22" s="708"/>
      <c r="AY22" s="748" t="s">
        <v>204</v>
      </c>
      <c r="AZ22" s="749" t="s">
        <v>205</v>
      </c>
      <c r="BA22" s="741">
        <v>0</v>
      </c>
      <c r="BB22" s="741"/>
      <c r="BC22" s="741"/>
      <c r="BD22" s="741"/>
      <c r="BE22" s="741"/>
      <c r="BF22" s="741"/>
      <c r="BG22" s="742"/>
      <c r="BH22" s="708"/>
      <c r="BJ22" s="708"/>
      <c r="BK22" s="748" t="s">
        <v>204</v>
      </c>
      <c r="BL22" s="749" t="s">
        <v>205</v>
      </c>
      <c r="BM22" s="741">
        <v>0</v>
      </c>
      <c r="BN22" s="741"/>
      <c r="BO22" s="741"/>
      <c r="BP22" s="741"/>
      <c r="BQ22" s="741"/>
      <c r="BR22" s="741"/>
      <c r="BS22" s="742"/>
      <c r="BT22" s="708"/>
      <c r="BV22" s="708"/>
      <c r="BW22" s="748" t="s">
        <v>204</v>
      </c>
      <c r="BX22" s="749" t="s">
        <v>205</v>
      </c>
      <c r="BY22" s="741"/>
      <c r="BZ22" s="741"/>
      <c r="CA22" s="741"/>
      <c r="CB22" s="741"/>
      <c r="CC22" s="741"/>
      <c r="CD22" s="741"/>
      <c r="CE22" s="742"/>
      <c r="CF22" s="708"/>
      <c r="CH22" s="708"/>
      <c r="CI22" s="748" t="s">
        <v>204</v>
      </c>
      <c r="CJ22" s="749" t="s">
        <v>205</v>
      </c>
      <c r="CK22" s="741">
        <v>0</v>
      </c>
      <c r="CL22" s="741"/>
      <c r="CM22" s="741"/>
      <c r="CN22" s="741"/>
      <c r="CO22" s="741"/>
      <c r="CP22" s="741"/>
      <c r="CQ22" s="742"/>
      <c r="CR22" s="708"/>
      <c r="CT22" s="708"/>
      <c r="CU22" s="748" t="s">
        <v>204</v>
      </c>
      <c r="CV22" s="749" t="s">
        <v>205</v>
      </c>
      <c r="CW22" s="741">
        <v>0</v>
      </c>
      <c r="CX22" s="741"/>
      <c r="CY22" s="741"/>
      <c r="CZ22" s="741"/>
      <c r="DA22" s="741"/>
      <c r="DB22" s="741"/>
      <c r="DC22" s="742"/>
      <c r="DD22" s="708"/>
      <c r="DF22" s="708"/>
      <c r="DG22" s="748" t="s">
        <v>204</v>
      </c>
      <c r="DH22" s="749" t="s">
        <v>205</v>
      </c>
      <c r="DI22" s="741">
        <v>0</v>
      </c>
      <c r="DJ22" s="741"/>
      <c r="DK22" s="741"/>
      <c r="DL22" s="741"/>
      <c r="DM22" s="741"/>
      <c r="DN22" s="741"/>
      <c r="DO22" s="742"/>
      <c r="DP22" s="708"/>
      <c r="DR22" s="708"/>
      <c r="DS22" s="748" t="s">
        <v>204</v>
      </c>
      <c r="DT22" s="749" t="s">
        <v>205</v>
      </c>
      <c r="DU22" s="741">
        <v>0</v>
      </c>
      <c r="DV22" s="741"/>
      <c r="DW22" s="741"/>
      <c r="DX22" s="741"/>
      <c r="DY22" s="741"/>
      <c r="DZ22" s="741"/>
      <c r="EA22" s="742"/>
      <c r="EB22" s="708"/>
      <c r="ED22" s="708"/>
      <c r="EE22" s="748" t="s">
        <v>204</v>
      </c>
      <c r="EF22" s="749" t="s">
        <v>205</v>
      </c>
      <c r="EG22" s="741">
        <v>0</v>
      </c>
      <c r="EH22" s="741"/>
      <c r="EI22" s="741"/>
      <c r="EJ22" s="741"/>
      <c r="EK22" s="741"/>
      <c r="EL22" s="741"/>
      <c r="EM22" s="742"/>
      <c r="EN22" s="708"/>
      <c r="EP22" s="708"/>
      <c r="EQ22" s="748" t="s">
        <v>204</v>
      </c>
      <c r="ER22" s="749" t="s">
        <v>205</v>
      </c>
      <c r="ES22" s="741">
        <v>0</v>
      </c>
      <c r="ET22" s="741"/>
      <c r="EU22" s="741"/>
      <c r="EV22" s="741"/>
      <c r="EW22" s="741"/>
      <c r="EX22" s="741"/>
      <c r="EY22" s="742"/>
      <c r="EZ22" s="708"/>
      <c r="FB22" s="708"/>
      <c r="FC22" s="748" t="s">
        <v>204</v>
      </c>
      <c r="FD22" s="749" t="s">
        <v>205</v>
      </c>
      <c r="FE22" s="741">
        <v>0</v>
      </c>
      <c r="FF22" s="741"/>
      <c r="FG22" s="741"/>
      <c r="FH22" s="741"/>
      <c r="FI22" s="741"/>
      <c r="FJ22" s="741"/>
      <c r="FK22" s="742"/>
      <c r="FL22" s="708"/>
      <c r="FN22" s="708"/>
      <c r="FO22" s="748" t="s">
        <v>204</v>
      </c>
      <c r="FP22" s="749" t="s">
        <v>205</v>
      </c>
      <c r="FQ22" s="741">
        <v>0</v>
      </c>
      <c r="FR22" s="741"/>
      <c r="FS22" s="741"/>
      <c r="FT22" s="741"/>
      <c r="FU22" s="741"/>
      <c r="FV22" s="741"/>
      <c r="FW22" s="742"/>
      <c r="FX22" s="708"/>
      <c r="FZ22" s="708"/>
      <c r="GA22" s="748" t="s">
        <v>204</v>
      </c>
      <c r="GB22" s="749" t="s">
        <v>205</v>
      </c>
      <c r="GC22" s="741">
        <v>0</v>
      </c>
      <c r="GD22" s="741"/>
      <c r="GE22" s="741"/>
      <c r="GF22" s="741"/>
      <c r="GG22" s="741"/>
      <c r="GH22" s="741"/>
      <c r="GI22" s="742"/>
      <c r="GJ22" s="708"/>
      <c r="GL22" s="708"/>
      <c r="GM22" s="748" t="s">
        <v>204</v>
      </c>
      <c r="GN22" s="749" t="s">
        <v>205</v>
      </c>
      <c r="GO22" s="741">
        <v>0</v>
      </c>
      <c r="GP22" s="741"/>
      <c r="GQ22" s="741"/>
      <c r="GR22" s="741"/>
      <c r="GS22" s="741"/>
      <c r="GT22" s="741"/>
      <c r="GU22" s="742"/>
      <c r="GV22" s="708"/>
      <c r="GX22" s="708"/>
      <c r="GY22" s="748" t="s">
        <v>206</v>
      </c>
      <c r="GZ22" s="749" t="s">
        <v>207</v>
      </c>
      <c r="HA22" s="741">
        <v>191756</v>
      </c>
      <c r="HB22" s="741">
        <v>61000</v>
      </c>
      <c r="HC22" s="741">
        <v>5498</v>
      </c>
      <c r="HD22" s="741">
        <v>5498</v>
      </c>
      <c r="HE22" s="741">
        <v>0</v>
      </c>
      <c r="HF22" s="741">
        <v>0</v>
      </c>
      <c r="HG22" s="742"/>
      <c r="HH22" s="708"/>
    </row>
    <row r="23" spans="1:216" x14ac:dyDescent="0.25">
      <c r="A23" s="284"/>
      <c r="B23" s="312" t="s">
        <v>206</v>
      </c>
      <c r="C23" s="313" t="s">
        <v>207</v>
      </c>
      <c r="D23" s="314">
        <v>321151</v>
      </c>
      <c r="E23" s="314">
        <v>319426</v>
      </c>
      <c r="F23" s="314">
        <v>336396</v>
      </c>
      <c r="G23" s="314">
        <v>336396</v>
      </c>
      <c r="H23" s="314">
        <v>225660</v>
      </c>
      <c r="I23" s="314">
        <v>211395</v>
      </c>
      <c r="J23" s="315">
        <v>238895</v>
      </c>
      <c r="K23" s="284"/>
      <c r="N23" s="708"/>
      <c r="O23" s="743" t="s">
        <v>206</v>
      </c>
      <c r="P23" s="744" t="s">
        <v>207</v>
      </c>
      <c r="Q23" s="745">
        <v>3021</v>
      </c>
      <c r="R23" s="745">
        <v>29095</v>
      </c>
      <c r="S23" s="745">
        <v>21112</v>
      </c>
      <c r="T23" s="745">
        <v>21112</v>
      </c>
      <c r="U23" s="745">
        <v>0</v>
      </c>
      <c r="V23" s="745">
        <v>5000</v>
      </c>
      <c r="W23" s="746">
        <v>5000</v>
      </c>
      <c r="X23" s="708"/>
      <c r="Z23" s="708"/>
      <c r="AA23" s="743" t="s">
        <v>206</v>
      </c>
      <c r="AB23" s="744" t="s">
        <v>207</v>
      </c>
      <c r="AC23" s="745">
        <v>0</v>
      </c>
      <c r="AD23" s="745"/>
      <c r="AE23" s="745"/>
      <c r="AF23" s="745"/>
      <c r="AG23" s="745"/>
      <c r="AH23" s="745"/>
      <c r="AI23" s="746"/>
      <c r="AJ23" s="708"/>
      <c r="AL23" s="708"/>
      <c r="AM23" s="743" t="s">
        <v>206</v>
      </c>
      <c r="AN23" s="744" t="s">
        <v>207</v>
      </c>
      <c r="AO23" s="745">
        <v>0</v>
      </c>
      <c r="AP23" s="745"/>
      <c r="AQ23" s="745"/>
      <c r="AR23" s="745"/>
      <c r="AS23" s="745"/>
      <c r="AT23" s="745"/>
      <c r="AU23" s="746"/>
      <c r="AV23" s="708"/>
      <c r="AX23" s="708"/>
      <c r="AY23" s="743" t="s">
        <v>206</v>
      </c>
      <c r="AZ23" s="744" t="s">
        <v>207</v>
      </c>
      <c r="BA23" s="745">
        <v>0</v>
      </c>
      <c r="BB23" s="745"/>
      <c r="BC23" s="745">
        <v>5000</v>
      </c>
      <c r="BD23" s="745">
        <v>5000</v>
      </c>
      <c r="BE23" s="745">
        <v>0</v>
      </c>
      <c r="BF23" s="745">
        <v>0</v>
      </c>
      <c r="BG23" s="746"/>
      <c r="BH23" s="708"/>
      <c r="BJ23" s="708"/>
      <c r="BK23" s="743" t="s">
        <v>206</v>
      </c>
      <c r="BL23" s="744" t="s">
        <v>207</v>
      </c>
      <c r="BM23" s="745">
        <v>1786</v>
      </c>
      <c r="BN23" s="745"/>
      <c r="BO23" s="745">
        <v>6500</v>
      </c>
      <c r="BP23" s="745">
        <v>6500</v>
      </c>
      <c r="BQ23" s="745"/>
      <c r="BR23" s="745"/>
      <c r="BS23" s="746"/>
      <c r="BT23" s="708"/>
      <c r="BV23" s="708"/>
      <c r="BW23" s="743" t="s">
        <v>206</v>
      </c>
      <c r="BX23" s="744" t="s">
        <v>207</v>
      </c>
      <c r="BY23" s="745">
        <v>86710</v>
      </c>
      <c r="BZ23" s="745">
        <v>194236</v>
      </c>
      <c r="CA23" s="745">
        <v>174062</v>
      </c>
      <c r="CB23" s="745">
        <v>174062</v>
      </c>
      <c r="CC23" s="745">
        <v>201659</v>
      </c>
      <c r="CD23" s="745">
        <v>126056</v>
      </c>
      <c r="CE23" s="746">
        <v>153556</v>
      </c>
      <c r="CF23" s="708"/>
      <c r="CH23" s="708"/>
      <c r="CI23" s="743" t="s">
        <v>206</v>
      </c>
      <c r="CJ23" s="744" t="s">
        <v>207</v>
      </c>
      <c r="CK23" s="745">
        <v>0</v>
      </c>
      <c r="CL23" s="745"/>
      <c r="CM23" s="745"/>
      <c r="CN23" s="745"/>
      <c r="CO23" s="745"/>
      <c r="CP23" s="745"/>
      <c r="CQ23" s="746"/>
      <c r="CR23" s="708"/>
      <c r="CT23" s="708"/>
      <c r="CU23" s="743" t="s">
        <v>206</v>
      </c>
      <c r="CV23" s="744" t="s">
        <v>207</v>
      </c>
      <c r="CW23" s="745">
        <v>6000</v>
      </c>
      <c r="CX23" s="745">
        <v>4950</v>
      </c>
      <c r="CY23" s="745">
        <v>9000</v>
      </c>
      <c r="CZ23" s="745">
        <v>9000</v>
      </c>
      <c r="DA23" s="745"/>
      <c r="DB23" s="745"/>
      <c r="DC23" s="746"/>
      <c r="DD23" s="708"/>
      <c r="DF23" s="708"/>
      <c r="DG23" s="743" t="s">
        <v>206</v>
      </c>
      <c r="DH23" s="744" t="s">
        <v>207</v>
      </c>
      <c r="DI23" s="745">
        <v>3313</v>
      </c>
      <c r="DJ23" s="745">
        <v>3460</v>
      </c>
      <c r="DK23" s="745">
        <v>52424</v>
      </c>
      <c r="DL23" s="745">
        <v>52424</v>
      </c>
      <c r="DM23" s="745">
        <v>1416</v>
      </c>
      <c r="DN23" s="745">
        <v>63294</v>
      </c>
      <c r="DO23" s="746">
        <v>63294</v>
      </c>
      <c r="DP23" s="708"/>
      <c r="DR23" s="708"/>
      <c r="DS23" s="743" t="s">
        <v>206</v>
      </c>
      <c r="DT23" s="744" t="s">
        <v>207</v>
      </c>
      <c r="DU23" s="745">
        <v>0</v>
      </c>
      <c r="DV23" s="745"/>
      <c r="DW23" s="745"/>
      <c r="DX23" s="745"/>
      <c r="DY23" s="745"/>
      <c r="DZ23" s="745"/>
      <c r="EA23" s="746"/>
      <c r="EB23" s="708"/>
      <c r="ED23" s="708"/>
      <c r="EE23" s="743" t="s">
        <v>206</v>
      </c>
      <c r="EF23" s="744" t="s">
        <v>207</v>
      </c>
      <c r="EG23" s="745">
        <v>25570</v>
      </c>
      <c r="EH23" s="745"/>
      <c r="EI23" s="745">
        <v>20000</v>
      </c>
      <c r="EJ23" s="745">
        <v>20000</v>
      </c>
      <c r="EK23" s="745">
        <v>1000</v>
      </c>
      <c r="EL23" s="745">
        <v>17045</v>
      </c>
      <c r="EM23" s="746">
        <v>17045</v>
      </c>
      <c r="EN23" s="708"/>
      <c r="EP23" s="708"/>
      <c r="EQ23" s="743" t="s">
        <v>206</v>
      </c>
      <c r="ER23" s="744" t="s">
        <v>207</v>
      </c>
      <c r="ES23" s="745">
        <v>0</v>
      </c>
      <c r="ET23" s="745">
        <v>11226</v>
      </c>
      <c r="EU23" s="745">
        <v>16240</v>
      </c>
      <c r="EV23" s="745">
        <v>16240</v>
      </c>
      <c r="EW23" s="745">
        <v>21585</v>
      </c>
      <c r="EX23" s="745"/>
      <c r="EY23" s="746"/>
      <c r="EZ23" s="708"/>
      <c r="FB23" s="708"/>
      <c r="FC23" s="743" t="s">
        <v>206</v>
      </c>
      <c r="FD23" s="744" t="s">
        <v>207</v>
      </c>
      <c r="FE23" s="745">
        <v>74</v>
      </c>
      <c r="FF23" s="745"/>
      <c r="FG23" s="745">
        <v>310</v>
      </c>
      <c r="FH23" s="745">
        <v>310</v>
      </c>
      <c r="FI23" s="745">
        <v>0</v>
      </c>
      <c r="FJ23" s="745">
        <v>0</v>
      </c>
      <c r="FK23" s="746"/>
      <c r="FL23" s="708"/>
      <c r="FN23" s="708"/>
      <c r="FO23" s="743" t="s">
        <v>206</v>
      </c>
      <c r="FP23" s="744" t="s">
        <v>207</v>
      </c>
      <c r="FQ23" s="745">
        <v>0</v>
      </c>
      <c r="FR23" s="745"/>
      <c r="FS23" s="745"/>
      <c r="FT23" s="745"/>
      <c r="FU23" s="745"/>
      <c r="FV23" s="745"/>
      <c r="FW23" s="746"/>
      <c r="FX23" s="708"/>
      <c r="FZ23" s="708"/>
      <c r="GA23" s="743" t="s">
        <v>206</v>
      </c>
      <c r="GB23" s="744" t="s">
        <v>207</v>
      </c>
      <c r="GC23" s="745">
        <v>2921</v>
      </c>
      <c r="GD23" s="745">
        <v>195</v>
      </c>
      <c r="GE23" s="745">
        <v>21100</v>
      </c>
      <c r="GF23" s="745">
        <v>21100</v>
      </c>
      <c r="GG23" s="745">
        <v>0</v>
      </c>
      <c r="GH23" s="745">
        <v>0</v>
      </c>
      <c r="GI23" s="746"/>
      <c r="GJ23" s="708"/>
      <c r="GL23" s="708"/>
      <c r="GM23" s="743" t="s">
        <v>206</v>
      </c>
      <c r="GN23" s="744" t="s">
        <v>207</v>
      </c>
      <c r="GO23" s="745"/>
      <c r="GP23" s="745">
        <v>15264</v>
      </c>
      <c r="GQ23" s="745">
        <v>5150</v>
      </c>
      <c r="GR23" s="745">
        <v>5150</v>
      </c>
      <c r="GS23" s="745">
        <v>0</v>
      </c>
      <c r="GT23" s="745">
        <v>0</v>
      </c>
      <c r="GU23" s="746"/>
      <c r="GV23" s="708"/>
      <c r="GX23" s="708"/>
      <c r="GY23" s="743"/>
      <c r="GZ23" s="744"/>
      <c r="HA23" s="745"/>
      <c r="HB23" s="745"/>
      <c r="HC23" s="745"/>
      <c r="HD23" s="745"/>
      <c r="HE23" s="745"/>
      <c r="HF23" s="745"/>
      <c r="HG23" s="746"/>
      <c r="HH23" s="708"/>
    </row>
    <row r="24" spans="1:216" x14ac:dyDescent="0.25">
      <c r="A24" s="284"/>
      <c r="B24" s="321"/>
      <c r="C24" s="322"/>
      <c r="D24" s="323"/>
      <c r="E24" s="324"/>
      <c r="F24" s="324"/>
      <c r="G24" s="324"/>
      <c r="H24" s="325"/>
      <c r="I24" s="326"/>
      <c r="J24" s="327"/>
      <c r="K24" s="284"/>
      <c r="N24" s="708"/>
      <c r="O24" s="752"/>
      <c r="P24" s="753"/>
      <c r="Q24" s="754"/>
      <c r="R24" s="755"/>
      <c r="S24" s="755"/>
      <c r="T24" s="755"/>
      <c r="U24" s="756"/>
      <c r="V24" s="757"/>
      <c r="W24" s="758"/>
      <c r="X24" s="708"/>
      <c r="Z24" s="708"/>
      <c r="AA24" s="752"/>
      <c r="AB24" s="753"/>
      <c r="AC24" s="754"/>
      <c r="AD24" s="755"/>
      <c r="AE24" s="755"/>
      <c r="AF24" s="755"/>
      <c r="AG24" s="756"/>
      <c r="AH24" s="757"/>
      <c r="AI24" s="758"/>
      <c r="AJ24" s="708"/>
      <c r="AL24" s="708"/>
      <c r="AM24" s="752"/>
      <c r="AN24" s="753"/>
      <c r="AO24" s="754"/>
      <c r="AP24" s="755"/>
      <c r="AQ24" s="755"/>
      <c r="AR24" s="755"/>
      <c r="AS24" s="756"/>
      <c r="AT24" s="757"/>
      <c r="AU24" s="758"/>
      <c r="AV24" s="708"/>
      <c r="AX24" s="708"/>
      <c r="AY24" s="752"/>
      <c r="AZ24" s="753"/>
      <c r="BA24" s="754"/>
      <c r="BB24" s="755"/>
      <c r="BC24" s="755"/>
      <c r="BD24" s="755"/>
      <c r="BE24" s="756"/>
      <c r="BF24" s="757"/>
      <c r="BG24" s="758"/>
      <c r="BH24" s="708"/>
      <c r="BJ24" s="708"/>
      <c r="BK24" s="752"/>
      <c r="BL24" s="753"/>
      <c r="BM24" s="754"/>
      <c r="BN24" s="755"/>
      <c r="BO24" s="755"/>
      <c r="BP24" s="755"/>
      <c r="BQ24" s="756"/>
      <c r="BR24" s="757"/>
      <c r="BS24" s="758"/>
      <c r="BT24" s="708"/>
      <c r="BV24" s="708"/>
      <c r="BW24" s="752"/>
      <c r="BX24" s="753"/>
      <c r="BY24" s="754"/>
      <c r="BZ24" s="755"/>
      <c r="CA24" s="755"/>
      <c r="CB24" s="755"/>
      <c r="CC24" s="756"/>
      <c r="CD24" s="757"/>
      <c r="CE24" s="758"/>
      <c r="CF24" s="708"/>
      <c r="CH24" s="708"/>
      <c r="CI24" s="752"/>
      <c r="CJ24" s="753"/>
      <c r="CK24" s="754"/>
      <c r="CL24" s="755"/>
      <c r="CM24" s="755"/>
      <c r="CN24" s="755"/>
      <c r="CO24" s="756"/>
      <c r="CP24" s="757"/>
      <c r="CQ24" s="758"/>
      <c r="CR24" s="708"/>
      <c r="CT24" s="708"/>
      <c r="CU24" s="752"/>
      <c r="CV24" s="753"/>
      <c r="CW24" s="754"/>
      <c r="CX24" s="755"/>
      <c r="CY24" s="755"/>
      <c r="CZ24" s="755"/>
      <c r="DA24" s="756"/>
      <c r="DB24" s="757"/>
      <c r="DC24" s="758"/>
      <c r="DD24" s="708"/>
      <c r="DF24" s="708"/>
      <c r="DG24" s="752"/>
      <c r="DH24" s="753"/>
      <c r="DI24" s="754"/>
      <c r="DJ24" s="755"/>
      <c r="DK24" s="755"/>
      <c r="DL24" s="755"/>
      <c r="DM24" s="756"/>
      <c r="DN24" s="757"/>
      <c r="DO24" s="758"/>
      <c r="DP24" s="708"/>
      <c r="DR24" s="708"/>
      <c r="DS24" s="752"/>
      <c r="DT24" s="753"/>
      <c r="DU24" s="754"/>
      <c r="DV24" s="755"/>
      <c r="DW24" s="755"/>
      <c r="DX24" s="755"/>
      <c r="DY24" s="756"/>
      <c r="DZ24" s="757"/>
      <c r="EA24" s="758"/>
      <c r="EB24" s="708"/>
      <c r="ED24" s="708"/>
      <c r="EE24" s="752"/>
      <c r="EF24" s="753"/>
      <c r="EG24" s="754"/>
      <c r="EH24" s="755"/>
      <c r="EI24" s="755"/>
      <c r="EJ24" s="755"/>
      <c r="EK24" s="756"/>
      <c r="EL24" s="757"/>
      <c r="EM24" s="758"/>
      <c r="EN24" s="708"/>
      <c r="EP24" s="708"/>
      <c r="EQ24" s="752"/>
      <c r="ER24" s="753"/>
      <c r="ES24" s="754"/>
      <c r="ET24" s="755"/>
      <c r="EU24" s="755"/>
      <c r="EV24" s="755"/>
      <c r="EW24" s="756"/>
      <c r="EX24" s="757"/>
      <c r="EY24" s="758"/>
      <c r="EZ24" s="708"/>
      <c r="FB24" s="708"/>
      <c r="FC24" s="752"/>
      <c r="FD24" s="753"/>
      <c r="FE24" s="754"/>
      <c r="FF24" s="755"/>
      <c r="FG24" s="755"/>
      <c r="FH24" s="755"/>
      <c r="FI24" s="756"/>
      <c r="FJ24" s="757"/>
      <c r="FK24" s="758"/>
      <c r="FL24" s="708"/>
      <c r="FN24" s="708"/>
      <c r="FO24" s="752"/>
      <c r="FP24" s="753"/>
      <c r="FQ24" s="754"/>
      <c r="FR24" s="755"/>
      <c r="FS24" s="755"/>
      <c r="FT24" s="755"/>
      <c r="FU24" s="756"/>
      <c r="FV24" s="757"/>
      <c r="FW24" s="758"/>
      <c r="FX24" s="708"/>
      <c r="FZ24" s="708"/>
      <c r="GA24" s="752"/>
      <c r="GB24" s="753"/>
      <c r="GC24" s="754"/>
      <c r="GD24" s="755"/>
      <c r="GE24" s="755"/>
      <c r="GF24" s="755"/>
      <c r="GG24" s="756"/>
      <c r="GH24" s="757"/>
      <c r="GI24" s="758"/>
      <c r="GJ24" s="708"/>
      <c r="GL24" s="708"/>
      <c r="GM24" s="752"/>
      <c r="GN24" s="753"/>
      <c r="GO24" s="754"/>
      <c r="GP24" s="755"/>
      <c r="GQ24" s="755"/>
      <c r="GR24" s="755"/>
      <c r="GS24" s="756"/>
      <c r="GT24" s="757"/>
      <c r="GU24" s="758"/>
      <c r="GV24" s="708"/>
      <c r="GX24" s="708"/>
      <c r="GY24" s="752"/>
      <c r="GZ24" s="753"/>
      <c r="HA24" s="754"/>
      <c r="HB24" s="755"/>
      <c r="HC24" s="755"/>
      <c r="HD24" s="755"/>
      <c r="HE24" s="756"/>
      <c r="HF24" s="757"/>
      <c r="HG24" s="758"/>
      <c r="HH24" s="708"/>
    </row>
    <row r="25" spans="1:216" x14ac:dyDescent="0.25">
      <c r="A25" s="284"/>
      <c r="B25" s="328" t="s">
        <v>156</v>
      </c>
      <c r="C25" s="329"/>
      <c r="D25" s="334">
        <f>SUM(D13:D14,D16:D20,D22:D23)</f>
        <v>934496</v>
      </c>
      <c r="E25" s="334">
        <f t="shared" ref="E25:I25" si="0">SUM(E13:E14,E16:E20,E22:E23)</f>
        <v>1005203</v>
      </c>
      <c r="F25" s="334">
        <f t="shared" si="0"/>
        <v>1099222</v>
      </c>
      <c r="G25" s="334">
        <f t="shared" si="0"/>
        <v>1099222</v>
      </c>
      <c r="H25" s="334">
        <f t="shared" si="0"/>
        <v>972425</v>
      </c>
      <c r="I25" s="334">
        <f t="shared" si="0"/>
        <v>1006110</v>
      </c>
      <c r="J25" s="335">
        <f>SUM(J13:J14,J16:J20,J22:J23)</f>
        <v>1033610</v>
      </c>
      <c r="K25" s="284"/>
      <c r="N25" s="708"/>
      <c r="O25" s="759" t="s">
        <v>156</v>
      </c>
      <c r="P25" s="760"/>
      <c r="Q25" s="761">
        <f t="shared" ref="Q25:W25" si="1">SUM(Q13:Q14,Q16:Q20,Q22:Q23)</f>
        <v>137563</v>
      </c>
      <c r="R25" s="761">
        <f t="shared" si="1"/>
        <v>173507</v>
      </c>
      <c r="S25" s="761">
        <f t="shared" si="1"/>
        <v>197200</v>
      </c>
      <c r="T25" s="761">
        <f t="shared" si="1"/>
        <v>197200</v>
      </c>
      <c r="U25" s="761">
        <f t="shared" si="1"/>
        <v>153258</v>
      </c>
      <c r="V25" s="761">
        <f t="shared" si="1"/>
        <v>169442</v>
      </c>
      <c r="W25" s="762">
        <f t="shared" si="1"/>
        <v>169442</v>
      </c>
      <c r="X25" s="708"/>
      <c r="Z25" s="708"/>
      <c r="AA25" s="759" t="s">
        <v>156</v>
      </c>
      <c r="AB25" s="760"/>
      <c r="AC25" s="761">
        <f t="shared" ref="AC25:AI25" si="2">SUM(AC13:AC14,AC16:AC20,AC22:AC23)</f>
        <v>8578</v>
      </c>
      <c r="AD25" s="761">
        <f t="shared" si="2"/>
        <v>8568</v>
      </c>
      <c r="AE25" s="761">
        <f t="shared" si="2"/>
        <v>9215</v>
      </c>
      <c r="AF25" s="761">
        <f t="shared" si="2"/>
        <v>9215</v>
      </c>
      <c r="AG25" s="761">
        <f t="shared" si="2"/>
        <v>10003</v>
      </c>
      <c r="AH25" s="761">
        <f t="shared" si="2"/>
        <v>10003</v>
      </c>
      <c r="AI25" s="762">
        <f t="shared" si="2"/>
        <v>10003</v>
      </c>
      <c r="AJ25" s="708"/>
      <c r="AL25" s="708"/>
      <c r="AM25" s="759" t="s">
        <v>156</v>
      </c>
      <c r="AN25" s="760"/>
      <c r="AO25" s="761">
        <f t="shared" ref="AO25:AU25" si="3">SUM(AO13:AO14,AO16:AO20,AO22:AO23)</f>
        <v>5632</v>
      </c>
      <c r="AP25" s="761">
        <f t="shared" si="3"/>
        <v>6740</v>
      </c>
      <c r="AQ25" s="761">
        <f t="shared" si="3"/>
        <v>7446</v>
      </c>
      <c r="AR25" s="761">
        <f t="shared" si="3"/>
        <v>7446</v>
      </c>
      <c r="AS25" s="761">
        <f t="shared" si="3"/>
        <v>7202</v>
      </c>
      <c r="AT25" s="761">
        <f t="shared" si="3"/>
        <v>7202</v>
      </c>
      <c r="AU25" s="762">
        <f t="shared" si="3"/>
        <v>7202</v>
      </c>
      <c r="AV25" s="708"/>
      <c r="AX25" s="708"/>
      <c r="AY25" s="759" t="s">
        <v>156</v>
      </c>
      <c r="AZ25" s="760"/>
      <c r="BA25" s="761">
        <f t="shared" ref="BA25:BG25" si="4">SUM(BA13:BA14,BA16:BA20,BA22:BA23)</f>
        <v>8290</v>
      </c>
      <c r="BB25" s="761">
        <f t="shared" si="4"/>
        <v>9752</v>
      </c>
      <c r="BC25" s="761">
        <f t="shared" si="4"/>
        <v>20297</v>
      </c>
      <c r="BD25" s="761">
        <f t="shared" si="4"/>
        <v>20297</v>
      </c>
      <c r="BE25" s="761">
        <f t="shared" si="4"/>
        <v>13597</v>
      </c>
      <c r="BF25" s="761">
        <f t="shared" si="4"/>
        <v>16597</v>
      </c>
      <c r="BG25" s="762">
        <f t="shared" si="4"/>
        <v>16597</v>
      </c>
      <c r="BH25" s="708"/>
      <c r="BJ25" s="708"/>
      <c r="BK25" s="759" t="s">
        <v>156</v>
      </c>
      <c r="BL25" s="760"/>
      <c r="BM25" s="761">
        <f t="shared" ref="BM25:BS25" si="5">SUM(BM13:BM14,BM16:BM20,BM22:BM23)</f>
        <v>20300</v>
      </c>
      <c r="BN25" s="761">
        <f t="shared" si="5"/>
        <v>22368</v>
      </c>
      <c r="BO25" s="761">
        <f t="shared" si="5"/>
        <v>34559</v>
      </c>
      <c r="BP25" s="761">
        <f t="shared" si="5"/>
        <v>34559</v>
      </c>
      <c r="BQ25" s="761">
        <f t="shared" si="5"/>
        <v>25792</v>
      </c>
      <c r="BR25" s="761">
        <f t="shared" si="5"/>
        <v>25792</v>
      </c>
      <c r="BS25" s="762">
        <f t="shared" si="5"/>
        <v>25792</v>
      </c>
      <c r="BT25" s="708"/>
      <c r="BV25" s="708"/>
      <c r="BW25" s="759" t="s">
        <v>156</v>
      </c>
      <c r="BX25" s="760"/>
      <c r="BY25" s="761">
        <f t="shared" ref="BY25:CE25" si="6">SUM(BY13:BY14,BY16:BY20,BY22:BY23)</f>
        <v>106631</v>
      </c>
      <c r="BZ25" s="761">
        <f t="shared" si="6"/>
        <v>217928</v>
      </c>
      <c r="CA25" s="761">
        <f t="shared" si="6"/>
        <v>201152</v>
      </c>
      <c r="CB25" s="761">
        <f t="shared" si="6"/>
        <v>201152</v>
      </c>
      <c r="CC25" s="761">
        <f t="shared" si="6"/>
        <v>227262</v>
      </c>
      <c r="CD25" s="761">
        <f t="shared" si="6"/>
        <v>157659</v>
      </c>
      <c r="CE25" s="762">
        <f t="shared" si="6"/>
        <v>185159</v>
      </c>
      <c r="CF25" s="708"/>
      <c r="CH25" s="708"/>
      <c r="CI25" s="759" t="s">
        <v>156</v>
      </c>
      <c r="CJ25" s="760"/>
      <c r="CK25" s="761">
        <f t="shared" ref="CK25:CQ25" si="7">SUM(CK13:CK14,CK16:CK20,CK22:CK23)</f>
        <v>0</v>
      </c>
      <c r="CL25" s="761">
        <f t="shared" si="7"/>
        <v>0</v>
      </c>
      <c r="CM25" s="761">
        <f t="shared" si="7"/>
        <v>0</v>
      </c>
      <c r="CN25" s="761">
        <f t="shared" si="7"/>
        <v>0</v>
      </c>
      <c r="CO25" s="761">
        <f t="shared" si="7"/>
        <v>0</v>
      </c>
      <c r="CP25" s="761">
        <f t="shared" si="7"/>
        <v>0</v>
      </c>
      <c r="CQ25" s="762">
        <f t="shared" si="7"/>
        <v>0</v>
      </c>
      <c r="CR25" s="708"/>
      <c r="CT25" s="708"/>
      <c r="CU25" s="759" t="s">
        <v>156</v>
      </c>
      <c r="CV25" s="760"/>
      <c r="CW25" s="761">
        <f t="shared" ref="CW25:DC25" si="8">SUM(CW13:CW14,CW16:CW20,CW22:CW23)</f>
        <v>17733</v>
      </c>
      <c r="CX25" s="761">
        <f t="shared" si="8"/>
        <v>15647</v>
      </c>
      <c r="CY25" s="761">
        <f t="shared" si="8"/>
        <v>28647</v>
      </c>
      <c r="CZ25" s="761">
        <f t="shared" si="8"/>
        <v>28647</v>
      </c>
      <c r="DA25" s="761">
        <f t="shared" si="8"/>
        <v>16833</v>
      </c>
      <c r="DB25" s="761">
        <f t="shared" si="8"/>
        <v>19833</v>
      </c>
      <c r="DC25" s="762">
        <f t="shared" si="8"/>
        <v>19833</v>
      </c>
      <c r="DD25" s="708"/>
      <c r="DF25" s="708"/>
      <c r="DG25" s="759" t="s">
        <v>156</v>
      </c>
      <c r="DH25" s="760"/>
      <c r="DI25" s="761">
        <f t="shared" ref="DI25:DO25" si="9">SUM(DI13:DI14,DI16:DI20,DI22:DI23)</f>
        <v>16293</v>
      </c>
      <c r="DJ25" s="761">
        <f t="shared" si="9"/>
        <v>17537</v>
      </c>
      <c r="DK25" s="761">
        <f t="shared" si="9"/>
        <v>69730</v>
      </c>
      <c r="DL25" s="761">
        <f t="shared" si="9"/>
        <v>69730</v>
      </c>
      <c r="DM25" s="761">
        <f t="shared" si="9"/>
        <v>13683</v>
      </c>
      <c r="DN25" s="761">
        <f t="shared" si="9"/>
        <v>79561</v>
      </c>
      <c r="DO25" s="762">
        <f t="shared" si="9"/>
        <v>79561</v>
      </c>
      <c r="DP25" s="708"/>
      <c r="DR25" s="708"/>
      <c r="DS25" s="759" t="s">
        <v>156</v>
      </c>
      <c r="DT25" s="760"/>
      <c r="DU25" s="761">
        <f t="shared" ref="DU25:EA25" si="10">SUM(DU13:DU14,DU16:DU20,DU22:DU23)</f>
        <v>1931</v>
      </c>
      <c r="DV25" s="761">
        <f t="shared" si="10"/>
        <v>2368</v>
      </c>
      <c r="DW25" s="761">
        <f t="shared" si="10"/>
        <v>4760</v>
      </c>
      <c r="DX25" s="761">
        <f t="shared" si="10"/>
        <v>4760</v>
      </c>
      <c r="DY25" s="761">
        <f t="shared" si="10"/>
        <v>3960</v>
      </c>
      <c r="DZ25" s="761">
        <f t="shared" si="10"/>
        <v>3960</v>
      </c>
      <c r="EA25" s="762">
        <f t="shared" si="10"/>
        <v>3960</v>
      </c>
      <c r="EB25" s="708"/>
      <c r="ED25" s="708"/>
      <c r="EE25" s="759" t="s">
        <v>156</v>
      </c>
      <c r="EF25" s="760"/>
      <c r="EG25" s="761">
        <f t="shared" ref="EG25:EM25" si="11">SUM(EG13:EG14,EG16:EG20,EG22:EG23)</f>
        <v>81183</v>
      </c>
      <c r="EH25" s="761">
        <f t="shared" si="11"/>
        <v>72906</v>
      </c>
      <c r="EI25" s="761">
        <f t="shared" si="11"/>
        <v>100491</v>
      </c>
      <c r="EJ25" s="761">
        <f t="shared" si="11"/>
        <v>100491</v>
      </c>
      <c r="EK25" s="761">
        <f t="shared" si="11"/>
        <v>90967</v>
      </c>
      <c r="EL25" s="761">
        <f t="shared" si="11"/>
        <v>110987</v>
      </c>
      <c r="EM25" s="762">
        <f t="shared" si="11"/>
        <v>110987</v>
      </c>
      <c r="EN25" s="708"/>
      <c r="EP25" s="708"/>
      <c r="EQ25" s="759" t="s">
        <v>156</v>
      </c>
      <c r="ER25" s="760"/>
      <c r="ES25" s="761">
        <f t="shared" ref="ES25:EY25" si="12">SUM(ES13:ES14,ES16:ES20,ES22:ES23)</f>
        <v>10842</v>
      </c>
      <c r="ET25" s="761">
        <f t="shared" si="12"/>
        <v>27832</v>
      </c>
      <c r="EU25" s="761">
        <f t="shared" si="12"/>
        <v>35257</v>
      </c>
      <c r="EV25" s="761">
        <f t="shared" si="12"/>
        <v>35257</v>
      </c>
      <c r="EW25" s="761">
        <f t="shared" si="12"/>
        <v>39878</v>
      </c>
      <c r="EX25" s="761">
        <f t="shared" si="12"/>
        <v>20293</v>
      </c>
      <c r="EY25" s="762">
        <f t="shared" si="12"/>
        <v>20293</v>
      </c>
      <c r="EZ25" s="708"/>
      <c r="FB25" s="708"/>
      <c r="FC25" s="759" t="s">
        <v>156</v>
      </c>
      <c r="FD25" s="760"/>
      <c r="FE25" s="761">
        <f t="shared" ref="FE25:FK25" si="13">SUM(FE13:FE14,FE16:FE20,FE22:FE23)</f>
        <v>280668</v>
      </c>
      <c r="FF25" s="761">
        <f t="shared" si="13"/>
        <v>284801</v>
      </c>
      <c r="FG25" s="761">
        <f t="shared" si="13"/>
        <v>290112</v>
      </c>
      <c r="FH25" s="761">
        <f t="shared" si="13"/>
        <v>290112</v>
      </c>
      <c r="FI25" s="761">
        <f t="shared" si="13"/>
        <v>299981</v>
      </c>
      <c r="FJ25" s="761">
        <f t="shared" si="13"/>
        <v>307773</v>
      </c>
      <c r="FK25" s="762">
        <f t="shared" si="13"/>
        <v>307773</v>
      </c>
      <c r="FL25" s="708"/>
      <c r="FN25" s="708"/>
      <c r="FO25" s="759" t="s">
        <v>156</v>
      </c>
      <c r="FP25" s="760"/>
      <c r="FQ25" s="761">
        <f t="shared" ref="FQ25:FW25" si="14">SUM(FQ13:FQ14,FQ16:FQ20,FQ22:FQ23)</f>
        <v>2864</v>
      </c>
      <c r="FR25" s="761">
        <f t="shared" si="14"/>
        <v>766</v>
      </c>
      <c r="FS25" s="761">
        <f t="shared" si="14"/>
        <v>5343</v>
      </c>
      <c r="FT25" s="761">
        <f t="shared" si="14"/>
        <v>5343</v>
      </c>
      <c r="FU25" s="761">
        <f t="shared" si="14"/>
        <v>4711</v>
      </c>
      <c r="FV25" s="761">
        <f t="shared" si="14"/>
        <v>4711</v>
      </c>
      <c r="FW25" s="762">
        <f t="shared" si="14"/>
        <v>4711</v>
      </c>
      <c r="FX25" s="708"/>
      <c r="FZ25" s="708"/>
      <c r="GA25" s="759" t="s">
        <v>156</v>
      </c>
      <c r="GB25" s="760"/>
      <c r="GC25" s="761">
        <f t="shared" ref="GC25:GI25" si="15">SUM(GC13:GC14,GC16:GC20,GC22:GC23)</f>
        <v>24071</v>
      </c>
      <c r="GD25" s="761">
        <f t="shared" si="15"/>
        <v>29034</v>
      </c>
      <c r="GE25" s="761">
        <f t="shared" si="15"/>
        <v>54224</v>
      </c>
      <c r="GF25" s="761">
        <f t="shared" si="15"/>
        <v>54224</v>
      </c>
      <c r="GG25" s="761">
        <f t="shared" si="15"/>
        <v>33015</v>
      </c>
      <c r="GH25" s="761">
        <f t="shared" si="15"/>
        <v>36015</v>
      </c>
      <c r="GI25" s="762">
        <f t="shared" si="15"/>
        <v>36015</v>
      </c>
      <c r="GJ25" s="708"/>
      <c r="GL25" s="708"/>
      <c r="GM25" s="759" t="s">
        <v>156</v>
      </c>
      <c r="GN25" s="760"/>
      <c r="GO25" s="761">
        <f t="shared" ref="GO25:GU25" si="16">SUM(GO13:GO14,GO16:GO20,GO22:GO23)</f>
        <v>20161</v>
      </c>
      <c r="GP25" s="761">
        <f t="shared" si="16"/>
        <v>54449</v>
      </c>
      <c r="GQ25" s="761">
        <f t="shared" si="16"/>
        <v>35291</v>
      </c>
      <c r="GR25" s="761">
        <f t="shared" si="16"/>
        <v>35291</v>
      </c>
      <c r="GS25" s="761">
        <f t="shared" si="16"/>
        <v>32283</v>
      </c>
      <c r="GT25" s="761">
        <f t="shared" si="16"/>
        <v>36282</v>
      </c>
      <c r="GU25" s="762">
        <f t="shared" si="16"/>
        <v>36282</v>
      </c>
      <c r="GV25" s="708"/>
      <c r="GX25" s="708"/>
      <c r="GY25" s="759" t="s">
        <v>156</v>
      </c>
      <c r="GZ25" s="760"/>
      <c r="HA25" s="761">
        <f t="shared" ref="HA25:HG25" si="17">SUM(HA13:HA14,HA16:HA20,HA22:HA23)</f>
        <v>191756</v>
      </c>
      <c r="HB25" s="761">
        <f t="shared" si="17"/>
        <v>61000</v>
      </c>
      <c r="HC25" s="761">
        <f t="shared" si="17"/>
        <v>5498</v>
      </c>
      <c r="HD25" s="761">
        <f t="shared" si="17"/>
        <v>5498</v>
      </c>
      <c r="HE25" s="761">
        <f t="shared" si="17"/>
        <v>0</v>
      </c>
      <c r="HF25" s="761">
        <f t="shared" si="17"/>
        <v>0</v>
      </c>
      <c r="HG25" s="762">
        <f t="shared" si="17"/>
        <v>0</v>
      </c>
      <c r="HH25" s="708"/>
    </row>
    <row r="26" spans="1:216" x14ac:dyDescent="0.25">
      <c r="A26" s="284"/>
      <c r="B26" s="330"/>
      <c r="C26" s="331"/>
      <c r="D26" s="332"/>
      <c r="E26" s="332"/>
      <c r="F26" s="332"/>
      <c r="G26" s="332"/>
      <c r="H26" s="332"/>
      <c r="I26" s="332"/>
      <c r="J26" s="333"/>
      <c r="K26" s="284"/>
      <c r="N26" s="708"/>
      <c r="O26" s="763"/>
      <c r="P26" s="764"/>
      <c r="Q26" s="765"/>
      <c r="R26" s="765"/>
      <c r="S26" s="765"/>
      <c r="T26" s="765"/>
      <c r="U26" s="765"/>
      <c r="V26" s="765"/>
      <c r="W26" s="766"/>
      <c r="X26" s="708"/>
      <c r="Z26" s="708"/>
      <c r="AA26" s="763"/>
      <c r="AB26" s="764"/>
      <c r="AC26" s="765"/>
      <c r="AD26" s="765"/>
      <c r="AE26" s="765"/>
      <c r="AF26" s="765"/>
      <c r="AG26" s="765"/>
      <c r="AH26" s="765"/>
      <c r="AI26" s="766"/>
      <c r="AJ26" s="708"/>
      <c r="AL26" s="708"/>
      <c r="AM26" s="763"/>
      <c r="AN26" s="764"/>
      <c r="AO26" s="765"/>
      <c r="AP26" s="765"/>
      <c r="AQ26" s="765"/>
      <c r="AR26" s="765"/>
      <c r="AS26" s="765"/>
      <c r="AT26" s="765"/>
      <c r="AU26" s="766"/>
      <c r="AV26" s="708"/>
      <c r="AX26" s="708"/>
      <c r="AY26" s="763"/>
      <c r="AZ26" s="764"/>
      <c r="BA26" s="765"/>
      <c r="BB26" s="765"/>
      <c r="BC26" s="765"/>
      <c r="BD26" s="765"/>
      <c r="BE26" s="765"/>
      <c r="BF26" s="765"/>
      <c r="BG26" s="766"/>
      <c r="BH26" s="708"/>
      <c r="BJ26" s="708"/>
      <c r="BK26" s="763"/>
      <c r="BL26" s="764"/>
      <c r="BM26" s="765"/>
      <c r="BN26" s="765"/>
      <c r="BO26" s="765"/>
      <c r="BP26" s="765"/>
      <c r="BQ26" s="765"/>
      <c r="BR26" s="765"/>
      <c r="BS26" s="766"/>
      <c r="BT26" s="708"/>
      <c r="BV26" s="708"/>
      <c r="BW26" s="763"/>
      <c r="BX26" s="764"/>
      <c r="BY26" s="765"/>
      <c r="BZ26" s="765"/>
      <c r="CA26" s="765"/>
      <c r="CB26" s="765"/>
      <c r="CC26" s="765"/>
      <c r="CD26" s="765"/>
      <c r="CE26" s="766"/>
      <c r="CF26" s="708"/>
      <c r="CH26" s="708"/>
      <c r="CI26" s="763"/>
      <c r="CJ26" s="764"/>
      <c r="CK26" s="765"/>
      <c r="CL26" s="765"/>
      <c r="CM26" s="765"/>
      <c r="CN26" s="765"/>
      <c r="CO26" s="765"/>
      <c r="CP26" s="765"/>
      <c r="CQ26" s="766"/>
      <c r="CR26" s="708"/>
      <c r="CT26" s="708"/>
      <c r="CU26" s="763"/>
      <c r="CV26" s="764"/>
      <c r="CW26" s="765"/>
      <c r="CX26" s="765"/>
      <c r="CY26" s="765"/>
      <c r="CZ26" s="765"/>
      <c r="DA26" s="765"/>
      <c r="DB26" s="765"/>
      <c r="DC26" s="766"/>
      <c r="DD26" s="708"/>
      <c r="DF26" s="708"/>
      <c r="DG26" s="763"/>
      <c r="DH26" s="764"/>
      <c r="DI26" s="765"/>
      <c r="DJ26" s="765"/>
      <c r="DK26" s="765"/>
      <c r="DL26" s="765"/>
      <c r="DM26" s="765"/>
      <c r="DN26" s="765"/>
      <c r="DO26" s="766"/>
      <c r="DP26" s="708"/>
      <c r="DR26" s="708"/>
      <c r="DS26" s="763"/>
      <c r="DT26" s="764"/>
      <c r="DU26" s="765"/>
      <c r="DV26" s="765"/>
      <c r="DW26" s="765"/>
      <c r="DX26" s="765"/>
      <c r="DY26" s="765"/>
      <c r="DZ26" s="765"/>
      <c r="EA26" s="766"/>
      <c r="EB26" s="708"/>
      <c r="ED26" s="708"/>
      <c r="EE26" s="763"/>
      <c r="EF26" s="764"/>
      <c r="EG26" s="765"/>
      <c r="EH26" s="765"/>
      <c r="EI26" s="765"/>
      <c r="EJ26" s="765"/>
      <c r="EK26" s="765"/>
      <c r="EL26" s="765"/>
      <c r="EM26" s="766"/>
      <c r="EN26" s="708"/>
      <c r="EP26" s="708"/>
      <c r="EQ26" s="763"/>
      <c r="ER26" s="764"/>
      <c r="ES26" s="765"/>
      <c r="ET26" s="765"/>
      <c r="EU26" s="765"/>
      <c r="EV26" s="765"/>
      <c r="EW26" s="765"/>
      <c r="EX26" s="765"/>
      <c r="EY26" s="766"/>
      <c r="EZ26" s="708"/>
      <c r="FB26" s="708"/>
      <c r="FC26" s="763"/>
      <c r="FD26" s="764"/>
      <c r="FE26" s="765"/>
      <c r="FF26" s="765"/>
      <c r="FG26" s="765"/>
      <c r="FH26" s="765"/>
      <c r="FI26" s="765"/>
      <c r="FJ26" s="765"/>
      <c r="FK26" s="766"/>
      <c r="FL26" s="708"/>
      <c r="FN26" s="708"/>
      <c r="FO26" s="763"/>
      <c r="FP26" s="764"/>
      <c r="FQ26" s="765"/>
      <c r="FR26" s="765"/>
      <c r="FS26" s="765"/>
      <c r="FT26" s="765"/>
      <c r="FU26" s="765"/>
      <c r="FV26" s="765"/>
      <c r="FW26" s="766"/>
      <c r="FX26" s="708"/>
      <c r="FZ26" s="708"/>
      <c r="GA26" s="763"/>
      <c r="GB26" s="764"/>
      <c r="GC26" s="765"/>
      <c r="GD26" s="765"/>
      <c r="GE26" s="765"/>
      <c r="GF26" s="765"/>
      <c r="GG26" s="765"/>
      <c r="GH26" s="765"/>
      <c r="GI26" s="766"/>
      <c r="GJ26" s="708"/>
      <c r="GL26" s="708"/>
      <c r="GM26" s="763"/>
      <c r="GN26" s="764"/>
      <c r="GO26" s="765"/>
      <c r="GP26" s="765"/>
      <c r="GQ26" s="765"/>
      <c r="GR26" s="765"/>
      <c r="GS26" s="765"/>
      <c r="GT26" s="765"/>
      <c r="GU26" s="766"/>
      <c r="GV26" s="708"/>
      <c r="GX26" s="708"/>
      <c r="GY26" s="763"/>
      <c r="GZ26" s="764"/>
      <c r="HA26" s="765"/>
      <c r="HB26" s="765"/>
      <c r="HC26" s="765"/>
      <c r="HD26" s="765"/>
      <c r="HE26" s="765"/>
      <c r="HF26" s="765"/>
      <c r="HG26" s="766"/>
      <c r="HH26" s="708"/>
    </row>
    <row r="27" spans="1:216" x14ac:dyDescent="0.25">
      <c r="A27" s="284"/>
      <c r="B27" s="284"/>
      <c r="C27" s="284"/>
      <c r="D27" s="284"/>
      <c r="E27" s="284"/>
      <c r="F27" s="284"/>
      <c r="G27" s="284"/>
      <c r="H27" s="284"/>
      <c r="I27" s="284"/>
      <c r="J27" s="284"/>
      <c r="K27" s="284"/>
      <c r="N27" s="708"/>
      <c r="O27" s="708"/>
      <c r="P27" s="708"/>
      <c r="Q27" s="708"/>
      <c r="R27" s="708"/>
      <c r="S27" s="708"/>
      <c r="T27" s="708"/>
      <c r="U27" s="708"/>
      <c r="V27" s="708"/>
      <c r="W27" s="708"/>
      <c r="X27" s="708"/>
      <c r="Z27" s="708"/>
      <c r="AA27" s="708"/>
      <c r="AB27" s="708"/>
      <c r="AC27" s="708"/>
      <c r="AD27" s="708"/>
      <c r="AE27" s="708"/>
      <c r="AF27" s="708"/>
      <c r="AG27" s="708"/>
      <c r="AH27" s="708"/>
      <c r="AI27" s="708"/>
      <c r="AJ27" s="708"/>
      <c r="AL27" s="708"/>
      <c r="AM27" s="708"/>
      <c r="AN27" s="708"/>
      <c r="AO27" s="708"/>
      <c r="AP27" s="708"/>
      <c r="AQ27" s="708"/>
      <c r="AR27" s="708"/>
      <c r="AS27" s="708"/>
      <c r="AT27" s="708"/>
      <c r="AU27" s="708"/>
      <c r="AV27" s="708"/>
      <c r="AX27" s="708"/>
      <c r="AY27" s="708"/>
      <c r="AZ27" s="708"/>
      <c r="BA27" s="708"/>
      <c r="BB27" s="708"/>
      <c r="BC27" s="708"/>
      <c r="BD27" s="708"/>
      <c r="BE27" s="708"/>
      <c r="BF27" s="708"/>
      <c r="BG27" s="708"/>
      <c r="BH27" s="708"/>
      <c r="BJ27" s="708"/>
      <c r="BK27" s="708"/>
      <c r="BL27" s="708"/>
      <c r="BM27" s="708"/>
      <c r="BN27" s="708"/>
      <c r="BO27" s="708"/>
      <c r="BP27" s="708"/>
      <c r="BQ27" s="708"/>
      <c r="BR27" s="708"/>
      <c r="BS27" s="708"/>
      <c r="BT27" s="708"/>
      <c r="BV27" s="708"/>
      <c r="BW27" s="708"/>
      <c r="BX27" s="708"/>
      <c r="BY27" s="708"/>
      <c r="BZ27" s="708"/>
      <c r="CA27" s="708"/>
      <c r="CB27" s="708"/>
      <c r="CC27" s="708"/>
      <c r="CD27" s="708"/>
      <c r="CE27" s="708"/>
      <c r="CF27" s="708"/>
      <c r="CH27" s="708"/>
      <c r="CI27" s="708"/>
      <c r="CJ27" s="708"/>
      <c r="CK27" s="708"/>
      <c r="CL27" s="708"/>
      <c r="CM27" s="708"/>
      <c r="CN27" s="708"/>
      <c r="CO27" s="708"/>
      <c r="CP27" s="708"/>
      <c r="CQ27" s="708"/>
      <c r="CR27" s="708"/>
      <c r="CT27" s="708"/>
      <c r="CU27" s="708"/>
      <c r="CV27" s="708"/>
      <c r="CW27" s="708"/>
      <c r="CX27" s="708"/>
      <c r="CY27" s="708"/>
      <c r="CZ27" s="708"/>
      <c r="DA27" s="708"/>
      <c r="DB27" s="708"/>
      <c r="DC27" s="708"/>
      <c r="DD27" s="708"/>
      <c r="DF27" s="708"/>
      <c r="DG27" s="708"/>
      <c r="DH27" s="708"/>
      <c r="DI27" s="708"/>
      <c r="DJ27" s="708"/>
      <c r="DK27" s="708"/>
      <c r="DL27" s="708"/>
      <c r="DM27" s="708"/>
      <c r="DN27" s="708"/>
      <c r="DO27" s="708"/>
      <c r="DP27" s="708"/>
      <c r="DR27" s="708"/>
      <c r="DS27" s="708"/>
      <c r="DT27" s="708"/>
      <c r="DU27" s="708"/>
      <c r="DV27" s="708"/>
      <c r="DW27" s="708"/>
      <c r="DX27" s="708"/>
      <c r="DY27" s="708"/>
      <c r="DZ27" s="708"/>
      <c r="EA27" s="708"/>
      <c r="EB27" s="708"/>
      <c r="ED27" s="708"/>
      <c r="EE27" s="708"/>
      <c r="EF27" s="708"/>
      <c r="EG27" s="708"/>
      <c r="EH27" s="708"/>
      <c r="EI27" s="708"/>
      <c r="EJ27" s="708"/>
      <c r="EK27" s="708"/>
      <c r="EL27" s="708"/>
      <c r="EM27" s="708"/>
      <c r="EN27" s="708"/>
      <c r="EP27" s="708"/>
      <c r="EQ27" s="708"/>
      <c r="ER27" s="708"/>
      <c r="ES27" s="708"/>
      <c r="ET27" s="708"/>
      <c r="EU27" s="708"/>
      <c r="EV27" s="708"/>
      <c r="EW27" s="708"/>
      <c r="EX27" s="708"/>
      <c r="EY27" s="708"/>
      <c r="EZ27" s="708"/>
      <c r="FB27" s="708"/>
      <c r="FC27" s="708"/>
      <c r="FD27" s="708"/>
      <c r="FE27" s="708"/>
      <c r="FF27" s="708"/>
      <c r="FG27" s="708"/>
      <c r="FH27" s="708"/>
      <c r="FI27" s="708"/>
      <c r="FJ27" s="708"/>
      <c r="FK27" s="708"/>
      <c r="FL27" s="708"/>
      <c r="FN27" s="708"/>
      <c r="FO27" s="708"/>
      <c r="FP27" s="708"/>
      <c r="FQ27" s="708"/>
      <c r="FR27" s="708"/>
      <c r="FS27" s="708"/>
      <c r="FT27" s="708"/>
      <c r="FU27" s="708"/>
      <c r="FV27" s="708"/>
      <c r="FW27" s="708"/>
      <c r="FX27" s="708"/>
      <c r="FZ27" s="708"/>
      <c r="GA27" s="708"/>
      <c r="GB27" s="708"/>
      <c r="GC27" s="708"/>
      <c r="GD27" s="708"/>
      <c r="GE27" s="708"/>
      <c r="GF27" s="708"/>
      <c r="GG27" s="708"/>
      <c r="GH27" s="708"/>
      <c r="GI27" s="708"/>
      <c r="GJ27" s="708"/>
      <c r="GL27" s="708"/>
      <c r="GM27" s="708"/>
      <c r="GN27" s="708"/>
      <c r="GO27" s="708"/>
      <c r="GP27" s="708"/>
      <c r="GQ27" s="708"/>
      <c r="GR27" s="708"/>
      <c r="GS27" s="708"/>
      <c r="GT27" s="708"/>
      <c r="GU27" s="708"/>
      <c r="GV27" s="708"/>
      <c r="GX27" s="708"/>
      <c r="GY27" s="708"/>
      <c r="GZ27" s="708"/>
      <c r="HA27" s="708"/>
      <c r="HB27" s="708"/>
      <c r="HC27" s="708"/>
      <c r="HD27" s="708"/>
      <c r="HE27" s="708"/>
      <c r="HF27" s="708"/>
      <c r="HG27" s="708"/>
      <c r="HH27" s="708"/>
    </row>
    <row r="31" spans="1:216" ht="132" customHeight="1" x14ac:dyDescent="0.25">
      <c r="A31" s="1133" t="s">
        <v>181</v>
      </c>
      <c r="B31" s="1133"/>
      <c r="C31" s="1133"/>
      <c r="D31" s="1133"/>
      <c r="E31" s="1133"/>
      <c r="F31" s="1133"/>
      <c r="G31" s="1133"/>
      <c r="H31" s="1133"/>
      <c r="I31" s="1133"/>
      <c r="J31" s="1133"/>
      <c r="K31" s="1133"/>
      <c r="N31" s="1132" t="s">
        <v>181</v>
      </c>
      <c r="O31" s="1132"/>
      <c r="P31" s="1132"/>
      <c r="Q31" s="1132"/>
      <c r="R31" s="1132"/>
      <c r="S31" s="1132"/>
      <c r="T31" s="1132"/>
      <c r="U31" s="1132"/>
      <c r="V31" s="1132"/>
      <c r="W31" s="1132"/>
      <c r="X31" s="1132"/>
      <c r="Z31" s="1132" t="s">
        <v>181</v>
      </c>
      <c r="AA31" s="1132"/>
      <c r="AB31" s="1132"/>
      <c r="AC31" s="1132"/>
      <c r="AD31" s="1132"/>
      <c r="AE31" s="1132"/>
      <c r="AF31" s="1132"/>
      <c r="AG31" s="1132"/>
      <c r="AH31" s="1132"/>
      <c r="AI31" s="1132"/>
      <c r="AJ31" s="1132"/>
      <c r="AL31" s="1132" t="s">
        <v>181</v>
      </c>
      <c r="AM31" s="1132"/>
      <c r="AN31" s="1132"/>
      <c r="AO31" s="1132"/>
      <c r="AP31" s="1132"/>
      <c r="AQ31" s="1132"/>
      <c r="AR31" s="1132"/>
      <c r="AS31" s="1132"/>
      <c r="AT31" s="1132"/>
      <c r="AU31" s="1132"/>
      <c r="AV31" s="1132"/>
      <c r="AX31" s="1132" t="s">
        <v>181</v>
      </c>
      <c r="AY31" s="1132"/>
      <c r="AZ31" s="1132"/>
      <c r="BA31" s="1132"/>
      <c r="BB31" s="1132"/>
      <c r="BC31" s="1132"/>
      <c r="BD31" s="1132"/>
      <c r="BE31" s="1132"/>
      <c r="BF31" s="1132"/>
      <c r="BG31" s="1132"/>
      <c r="BH31" s="1132"/>
      <c r="BJ31" s="1132" t="s">
        <v>181</v>
      </c>
      <c r="BK31" s="1132"/>
      <c r="BL31" s="1132"/>
      <c r="BM31" s="1132"/>
      <c r="BN31" s="1132"/>
      <c r="BO31" s="1132"/>
      <c r="BP31" s="1132"/>
      <c r="BQ31" s="1132"/>
      <c r="BR31" s="1132"/>
      <c r="BS31" s="1132"/>
      <c r="BT31" s="1132"/>
      <c r="BV31" s="1132" t="s">
        <v>181</v>
      </c>
      <c r="BW31" s="1132"/>
      <c r="BX31" s="1132"/>
      <c r="BY31" s="1132"/>
      <c r="BZ31" s="1132"/>
      <c r="CA31" s="1132"/>
      <c r="CB31" s="1132"/>
      <c r="CC31" s="1132"/>
      <c r="CD31" s="1132"/>
      <c r="CE31" s="1132"/>
      <c r="CF31" s="1132"/>
      <c r="CH31" s="1132" t="s">
        <v>181</v>
      </c>
      <c r="CI31" s="1132"/>
      <c r="CJ31" s="1132"/>
      <c r="CK31" s="1132"/>
      <c r="CL31" s="1132"/>
      <c r="CM31" s="1132"/>
      <c r="CN31" s="1132"/>
      <c r="CO31" s="1132"/>
      <c r="CP31" s="1132"/>
      <c r="CQ31" s="1132"/>
      <c r="CR31" s="1132"/>
      <c r="CT31" s="1132" t="s">
        <v>181</v>
      </c>
      <c r="CU31" s="1132"/>
      <c r="CV31" s="1132"/>
      <c r="CW31" s="1132"/>
      <c r="CX31" s="1132"/>
      <c r="CY31" s="1132"/>
      <c r="CZ31" s="1132"/>
      <c r="DA31" s="1132"/>
      <c r="DB31" s="1132"/>
      <c r="DC31" s="1132"/>
      <c r="DD31" s="1132"/>
      <c r="DF31" s="1132" t="s">
        <v>181</v>
      </c>
      <c r="DG31" s="1132"/>
      <c r="DH31" s="1132"/>
      <c r="DI31" s="1132"/>
      <c r="DJ31" s="1132"/>
      <c r="DK31" s="1132"/>
      <c r="DL31" s="1132"/>
      <c r="DM31" s="1132"/>
      <c r="DN31" s="1132"/>
      <c r="DO31" s="1132"/>
      <c r="DP31" s="1132"/>
      <c r="DR31" s="1132" t="s">
        <v>181</v>
      </c>
      <c r="DS31" s="1132"/>
      <c r="DT31" s="1132"/>
      <c r="DU31" s="1132"/>
      <c r="DV31" s="1132"/>
      <c r="DW31" s="1132"/>
      <c r="DX31" s="1132"/>
      <c r="DY31" s="1132"/>
      <c r="DZ31" s="1132"/>
      <c r="EA31" s="1132"/>
      <c r="EB31" s="1132"/>
      <c r="ED31" s="1132" t="s">
        <v>181</v>
      </c>
      <c r="EE31" s="1132"/>
      <c r="EF31" s="1132"/>
      <c r="EG31" s="1132"/>
      <c r="EH31" s="1132"/>
      <c r="EI31" s="1132"/>
      <c r="EJ31" s="1132"/>
      <c r="EK31" s="1132"/>
      <c r="EL31" s="1132"/>
      <c r="EM31" s="1132"/>
      <c r="EN31" s="1132"/>
      <c r="EP31" s="1132" t="s">
        <v>181</v>
      </c>
      <c r="EQ31" s="1132"/>
      <c r="ER31" s="1132"/>
      <c r="ES31" s="1132"/>
      <c r="ET31" s="1132"/>
      <c r="EU31" s="1132"/>
      <c r="EV31" s="1132"/>
      <c r="EW31" s="1132"/>
      <c r="EX31" s="1132"/>
      <c r="EY31" s="1132"/>
      <c r="EZ31" s="1132"/>
      <c r="FB31" s="1132" t="s">
        <v>181</v>
      </c>
      <c r="FC31" s="1132"/>
      <c r="FD31" s="1132"/>
      <c r="FE31" s="1132"/>
      <c r="FF31" s="1132"/>
      <c r="FG31" s="1132"/>
      <c r="FH31" s="1132"/>
      <c r="FI31" s="1132"/>
      <c r="FJ31" s="1132"/>
      <c r="FK31" s="1132"/>
      <c r="FL31" s="1132"/>
      <c r="FN31" s="1132" t="s">
        <v>181</v>
      </c>
      <c r="FO31" s="1132"/>
      <c r="FP31" s="1132"/>
      <c r="FQ31" s="1132"/>
      <c r="FR31" s="1132"/>
      <c r="FS31" s="1132"/>
      <c r="FT31" s="1132"/>
      <c r="FU31" s="1132"/>
      <c r="FV31" s="1132"/>
      <c r="FW31" s="1132"/>
      <c r="FX31" s="1132"/>
      <c r="FZ31" s="1132" t="s">
        <v>181</v>
      </c>
      <c r="GA31" s="1132"/>
      <c r="GB31" s="1132"/>
      <c r="GC31" s="1132"/>
      <c r="GD31" s="1132"/>
      <c r="GE31" s="1132"/>
      <c r="GF31" s="1132"/>
      <c r="GG31" s="1132"/>
      <c r="GH31" s="1132"/>
      <c r="GI31" s="1132"/>
      <c r="GJ31" s="1132"/>
      <c r="GL31" s="1132" t="s">
        <v>181</v>
      </c>
      <c r="GM31" s="1132"/>
      <c r="GN31" s="1132"/>
      <c r="GO31" s="1132"/>
      <c r="GP31" s="1132"/>
      <c r="GQ31" s="1132"/>
      <c r="GR31" s="1132"/>
      <c r="GS31" s="1132"/>
      <c r="GT31" s="1132"/>
      <c r="GU31" s="1132"/>
      <c r="GV31" s="1132"/>
      <c r="GX31" s="1132" t="s">
        <v>181</v>
      </c>
      <c r="GY31" s="1132"/>
      <c r="GZ31" s="1132"/>
      <c r="HA31" s="1132"/>
      <c r="HB31" s="1132"/>
      <c r="HC31" s="1132"/>
      <c r="HD31" s="1132"/>
      <c r="HE31" s="1132"/>
      <c r="HF31" s="1132"/>
      <c r="HG31" s="1132"/>
      <c r="HH31" s="1132"/>
    </row>
  </sheetData>
  <mergeCells count="91">
    <mergeCell ref="A31:K31"/>
    <mergeCell ref="C5:H5"/>
    <mergeCell ref="D7:G7"/>
    <mergeCell ref="D9:J9"/>
    <mergeCell ref="B10:B11"/>
    <mergeCell ref="C10:C11"/>
    <mergeCell ref="P5:U5"/>
    <mergeCell ref="Q9:W9"/>
    <mergeCell ref="O10:O11"/>
    <mergeCell ref="P10:P11"/>
    <mergeCell ref="N31:X31"/>
    <mergeCell ref="AB5:AG5"/>
    <mergeCell ref="AC9:AI9"/>
    <mergeCell ref="AA10:AA11"/>
    <mergeCell ref="AB10:AB11"/>
    <mergeCell ref="Z31:AJ31"/>
    <mergeCell ref="AN5:AS5"/>
    <mergeCell ref="AO9:AU9"/>
    <mergeCell ref="AM10:AM11"/>
    <mergeCell ref="AN10:AN11"/>
    <mergeCell ref="AL31:AV31"/>
    <mergeCell ref="AZ5:BE5"/>
    <mergeCell ref="BA9:BG9"/>
    <mergeCell ref="AY10:AY11"/>
    <mergeCell ref="AZ10:AZ11"/>
    <mergeCell ref="AX31:BH31"/>
    <mergeCell ref="BL5:BQ5"/>
    <mergeCell ref="BM9:BS9"/>
    <mergeCell ref="BK10:BK11"/>
    <mergeCell ref="BL10:BL11"/>
    <mergeCell ref="BJ31:BT31"/>
    <mergeCell ref="BX5:CC5"/>
    <mergeCell ref="BY9:CE9"/>
    <mergeCell ref="BW10:BW11"/>
    <mergeCell ref="BX10:BX11"/>
    <mergeCell ref="BV31:CF31"/>
    <mergeCell ref="CJ5:CO5"/>
    <mergeCell ref="CK9:CQ9"/>
    <mergeCell ref="CI10:CI11"/>
    <mergeCell ref="CJ10:CJ11"/>
    <mergeCell ref="CH31:CR31"/>
    <mergeCell ref="CV5:DA5"/>
    <mergeCell ref="CW9:DC9"/>
    <mergeCell ref="CU10:CU11"/>
    <mergeCell ref="CV10:CV11"/>
    <mergeCell ref="CT31:DD31"/>
    <mergeCell ref="DH5:DM5"/>
    <mergeCell ref="DI9:DO9"/>
    <mergeCell ref="DG10:DG11"/>
    <mergeCell ref="DH10:DH11"/>
    <mergeCell ref="DF31:DP31"/>
    <mergeCell ref="DT5:DY5"/>
    <mergeCell ref="DU9:EA9"/>
    <mergeCell ref="DS10:DS11"/>
    <mergeCell ref="DT10:DT11"/>
    <mergeCell ref="DR31:EB31"/>
    <mergeCell ref="EF5:EK5"/>
    <mergeCell ref="EG9:EM9"/>
    <mergeCell ref="EE10:EE11"/>
    <mergeCell ref="EF10:EF11"/>
    <mergeCell ref="ED31:EN31"/>
    <mergeCell ref="ER5:EW5"/>
    <mergeCell ref="ES9:EY9"/>
    <mergeCell ref="EQ10:EQ11"/>
    <mergeCell ref="ER10:ER11"/>
    <mergeCell ref="EP31:EZ31"/>
    <mergeCell ref="FD5:FI5"/>
    <mergeCell ref="FE9:FK9"/>
    <mergeCell ref="FC10:FC11"/>
    <mergeCell ref="FD10:FD11"/>
    <mergeCell ref="FB31:FL31"/>
    <mergeCell ref="FP5:FU5"/>
    <mergeCell ref="FQ9:FW9"/>
    <mergeCell ref="FO10:FO11"/>
    <mergeCell ref="FP10:FP11"/>
    <mergeCell ref="FN31:FX31"/>
    <mergeCell ref="GB5:GG5"/>
    <mergeCell ref="GC9:GI9"/>
    <mergeCell ref="GA10:GA11"/>
    <mergeCell ref="GB10:GB11"/>
    <mergeCell ref="FZ31:GJ31"/>
    <mergeCell ref="GN5:GS5"/>
    <mergeCell ref="GO9:GU9"/>
    <mergeCell ref="GM10:GM11"/>
    <mergeCell ref="GN10:GN11"/>
    <mergeCell ref="GL31:GV31"/>
    <mergeCell ref="GZ5:HE5"/>
    <mergeCell ref="HA9:HG9"/>
    <mergeCell ref="GY10:GY11"/>
    <mergeCell ref="GZ10:GZ11"/>
    <mergeCell ref="GX31:HH31"/>
  </mergeCells>
  <pageMargins left="0.7" right="0.7" top="0.75" bottom="0.75" header="0.3" footer="0.3"/>
  <pageSetup orientation="landscape"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4"/>
  <sheetViews>
    <sheetView topLeftCell="B1" zoomScale="70" zoomScaleNormal="70" workbookViewId="0">
      <selection activeCell="U28" sqref="U28"/>
    </sheetView>
  </sheetViews>
  <sheetFormatPr defaultRowHeight="15" x14ac:dyDescent="0.25"/>
  <cols>
    <col min="1" max="1" width="4" customWidth="1"/>
    <col min="2" max="2" width="24.28515625" style="247" customWidth="1"/>
    <col min="3" max="3" width="6.140625" style="245" customWidth="1"/>
    <col min="4" max="4" width="34.28515625" style="246" customWidth="1"/>
    <col min="5" max="5" width="8.7109375" style="245" customWidth="1"/>
    <col min="6" max="6" width="10.85546875" style="245" customWidth="1"/>
    <col min="7" max="7" width="39" style="247" customWidth="1"/>
    <col min="8" max="8" width="10.140625" customWidth="1"/>
    <col min="9" max="9" width="10.7109375" customWidth="1"/>
    <col min="10" max="10" width="10.42578125" customWidth="1"/>
    <col min="11" max="11" width="11.42578125" customWidth="1"/>
    <col min="12" max="12" width="10.7109375" customWidth="1"/>
    <col min="13" max="13" width="9.7109375" customWidth="1"/>
    <col min="14" max="14" width="10.7109375" customWidth="1"/>
    <col min="15" max="15" width="4" customWidth="1"/>
  </cols>
  <sheetData>
    <row r="1" spans="1:15" ht="15.75" x14ac:dyDescent="0.25">
      <c r="B1" s="244" t="s">
        <v>168</v>
      </c>
    </row>
    <row r="2" spans="1:15" x14ac:dyDescent="0.25">
      <c r="A2" s="248"/>
      <c r="B2" s="248"/>
      <c r="C2" s="248"/>
      <c r="D2" s="248"/>
      <c r="E2" s="248"/>
      <c r="F2" s="248"/>
      <c r="G2" s="248"/>
      <c r="H2" s="248"/>
      <c r="I2" s="248"/>
      <c r="J2" s="248"/>
      <c r="K2" s="248"/>
      <c r="L2" s="248"/>
      <c r="M2" s="248"/>
      <c r="N2" s="248"/>
      <c r="O2" s="248"/>
    </row>
    <row r="3" spans="1:15" x14ac:dyDescent="0.25">
      <c r="A3" s="248"/>
      <c r="B3" s="248"/>
      <c r="C3" s="248"/>
      <c r="D3" s="248"/>
      <c r="E3" s="248"/>
      <c r="F3" s="248"/>
      <c r="G3" s="248"/>
      <c r="H3" s="1149" t="s">
        <v>2</v>
      </c>
      <c r="I3" s="1150"/>
      <c r="J3" s="249" t="s">
        <v>56</v>
      </c>
      <c r="K3" s="250" t="s">
        <v>159</v>
      </c>
      <c r="L3" s="1151" t="s">
        <v>103</v>
      </c>
      <c r="M3" s="1152"/>
      <c r="N3" s="1153"/>
      <c r="O3" s="248"/>
    </row>
    <row r="4" spans="1:15" ht="45" x14ac:dyDescent="0.25">
      <c r="A4" s="248"/>
      <c r="B4" s="114" t="s">
        <v>169</v>
      </c>
      <c r="C4" s="114" t="s">
        <v>170</v>
      </c>
      <c r="D4" s="114" t="s">
        <v>171</v>
      </c>
      <c r="E4" s="114" t="s">
        <v>172</v>
      </c>
      <c r="F4" s="114" t="s">
        <v>173</v>
      </c>
      <c r="G4" s="114" t="s">
        <v>174</v>
      </c>
      <c r="H4" s="115">
        <f>'Tabela 2'!$D$2</f>
        <v>2021</v>
      </c>
      <c r="I4" s="115">
        <f>'Tabela 2'!$E$2</f>
        <v>2022</v>
      </c>
      <c r="J4" s="116">
        <f>'Tabela 2'!$F$2</f>
        <v>2023</v>
      </c>
      <c r="K4" s="251">
        <f>'Tabela 2'!$G$2</f>
        <v>2023</v>
      </c>
      <c r="L4" s="252">
        <f>'Tabela 2'!$H$2</f>
        <v>2024</v>
      </c>
      <c r="M4" s="252">
        <f>'Tabela 2'!$I$2</f>
        <v>2025</v>
      </c>
      <c r="N4" s="252">
        <f>'Tabela 2'!$J$2</f>
        <v>2026</v>
      </c>
      <c r="O4" s="248"/>
    </row>
    <row r="5" spans="1:15" ht="45" x14ac:dyDescent="0.25">
      <c r="A5" s="248"/>
      <c r="B5" s="253" t="s">
        <v>817</v>
      </c>
      <c r="C5" s="254" t="s">
        <v>818</v>
      </c>
      <c r="D5" s="255" t="s">
        <v>819</v>
      </c>
      <c r="E5" s="254" t="s">
        <v>820</v>
      </c>
      <c r="F5" s="256" t="s">
        <v>606</v>
      </c>
      <c r="G5" s="257" t="s">
        <v>11</v>
      </c>
      <c r="H5" s="381">
        <v>137563</v>
      </c>
      <c r="I5" s="260">
        <v>173507</v>
      </c>
      <c r="J5" s="261">
        <v>197200</v>
      </c>
      <c r="K5" s="261">
        <v>197200</v>
      </c>
      <c r="L5" s="261">
        <v>153258</v>
      </c>
      <c r="M5" s="261">
        <v>169442</v>
      </c>
      <c r="N5" s="262">
        <v>169442</v>
      </c>
      <c r="O5" s="248"/>
    </row>
    <row r="6" spans="1:15" x14ac:dyDescent="0.25">
      <c r="A6" s="248"/>
      <c r="B6" s="253" t="s">
        <v>821</v>
      </c>
      <c r="C6" s="254" t="s">
        <v>822</v>
      </c>
      <c r="D6" s="255" t="s">
        <v>823</v>
      </c>
      <c r="E6" s="254" t="s">
        <v>824</v>
      </c>
      <c r="F6" s="256" t="s">
        <v>608</v>
      </c>
      <c r="G6" s="257" t="s">
        <v>208</v>
      </c>
      <c r="H6" s="381">
        <v>8578</v>
      </c>
      <c r="I6" s="260">
        <v>8568</v>
      </c>
      <c r="J6" s="261">
        <v>9215</v>
      </c>
      <c r="K6" s="261">
        <v>9215</v>
      </c>
      <c r="L6" s="261">
        <v>10003</v>
      </c>
      <c r="M6" s="261">
        <v>10003</v>
      </c>
      <c r="N6" s="262">
        <v>10003</v>
      </c>
      <c r="O6" s="248"/>
    </row>
    <row r="7" spans="1:15" ht="45" x14ac:dyDescent="0.25">
      <c r="A7" s="248"/>
      <c r="B7" s="253" t="s">
        <v>825</v>
      </c>
      <c r="C7" s="254" t="s">
        <v>826</v>
      </c>
      <c r="D7" s="255" t="s">
        <v>827</v>
      </c>
      <c r="E7" s="254" t="s">
        <v>828</v>
      </c>
      <c r="F7" s="256" t="s">
        <v>610</v>
      </c>
      <c r="G7" s="257" t="s">
        <v>224</v>
      </c>
      <c r="H7" s="381">
        <v>5632</v>
      </c>
      <c r="I7" s="260">
        <v>6740</v>
      </c>
      <c r="J7" s="261">
        <v>7446</v>
      </c>
      <c r="K7" s="261">
        <v>7446</v>
      </c>
      <c r="L7" s="261">
        <v>7202</v>
      </c>
      <c r="M7" s="261">
        <v>7202</v>
      </c>
      <c r="N7" s="262">
        <v>7202</v>
      </c>
      <c r="O7" s="248"/>
    </row>
    <row r="8" spans="1:15" ht="30" x14ac:dyDescent="0.25">
      <c r="A8" s="248"/>
      <c r="B8" s="253" t="s">
        <v>825</v>
      </c>
      <c r="C8" s="254" t="s">
        <v>826</v>
      </c>
      <c r="D8" s="255" t="s">
        <v>827</v>
      </c>
      <c r="E8" s="254" t="s">
        <v>828</v>
      </c>
      <c r="F8" s="256" t="s">
        <v>612</v>
      </c>
      <c r="G8" s="257" t="s">
        <v>228</v>
      </c>
      <c r="H8" s="381">
        <v>8290</v>
      </c>
      <c r="I8" s="260">
        <v>9752</v>
      </c>
      <c r="J8" s="261">
        <v>20297</v>
      </c>
      <c r="K8" s="261">
        <v>20297</v>
      </c>
      <c r="L8" s="261">
        <v>13597</v>
      </c>
      <c r="M8" s="261">
        <v>16597</v>
      </c>
      <c r="N8" s="262">
        <v>16597</v>
      </c>
      <c r="O8" s="248"/>
    </row>
    <row r="9" spans="1:15" ht="30" x14ac:dyDescent="0.25">
      <c r="B9" s="253" t="s">
        <v>825</v>
      </c>
      <c r="C9" s="254" t="s">
        <v>826</v>
      </c>
      <c r="D9" s="255" t="s">
        <v>827</v>
      </c>
      <c r="E9" s="254" t="s">
        <v>828</v>
      </c>
      <c r="F9" s="256" t="s">
        <v>613</v>
      </c>
      <c r="G9" s="257" t="s">
        <v>258</v>
      </c>
      <c r="H9" s="381">
        <v>20300</v>
      </c>
      <c r="I9" s="260">
        <v>22368</v>
      </c>
      <c r="J9" s="261">
        <v>34559</v>
      </c>
      <c r="K9" s="261">
        <v>34559</v>
      </c>
      <c r="L9" s="261">
        <v>25792</v>
      </c>
      <c r="M9" s="261">
        <v>25792</v>
      </c>
      <c r="N9" s="262">
        <v>25792</v>
      </c>
    </row>
    <row r="10" spans="1:15" x14ac:dyDescent="0.25">
      <c r="B10" s="253" t="s">
        <v>825</v>
      </c>
      <c r="C10" s="254" t="s">
        <v>826</v>
      </c>
      <c r="D10" s="255" t="s">
        <v>829</v>
      </c>
      <c r="E10" s="254" t="s">
        <v>830</v>
      </c>
      <c r="F10" s="256" t="s">
        <v>615</v>
      </c>
      <c r="G10" s="257" t="s">
        <v>272</v>
      </c>
      <c r="H10" s="381">
        <v>106631</v>
      </c>
      <c r="I10" s="260">
        <v>217928</v>
      </c>
      <c r="J10" s="261">
        <v>201152</v>
      </c>
      <c r="K10" s="261">
        <v>201152</v>
      </c>
      <c r="L10" s="261">
        <v>227262</v>
      </c>
      <c r="M10" s="261">
        <v>157659</v>
      </c>
      <c r="N10" s="262">
        <v>185159</v>
      </c>
    </row>
    <row r="11" spans="1:15" ht="45" x14ac:dyDescent="0.25">
      <c r="B11" s="253" t="s">
        <v>831</v>
      </c>
      <c r="C11" s="254" t="s">
        <v>832</v>
      </c>
      <c r="D11" s="255" t="s">
        <v>833</v>
      </c>
      <c r="E11" s="254" t="s">
        <v>834</v>
      </c>
      <c r="F11" s="256" t="s">
        <v>617</v>
      </c>
      <c r="G11" s="257" t="s">
        <v>372</v>
      </c>
      <c r="H11" s="381">
        <v>0</v>
      </c>
      <c r="I11" s="260">
        <v>0</v>
      </c>
      <c r="J11" s="261">
        <v>0</v>
      </c>
      <c r="K11" s="261">
        <v>0</v>
      </c>
      <c r="L11" s="261">
        <v>0</v>
      </c>
      <c r="M11" s="261">
        <v>0</v>
      </c>
      <c r="N11" s="262">
        <v>0</v>
      </c>
    </row>
    <row r="12" spans="1:15" ht="45" x14ac:dyDescent="0.25">
      <c r="B12" s="253" t="s">
        <v>831</v>
      </c>
      <c r="C12" s="254" t="s">
        <v>832</v>
      </c>
      <c r="D12" s="255" t="s">
        <v>835</v>
      </c>
      <c r="E12" s="254" t="s">
        <v>836</v>
      </c>
      <c r="F12" s="256" t="s">
        <v>618</v>
      </c>
      <c r="G12" s="257" t="s">
        <v>384</v>
      </c>
      <c r="H12" s="381">
        <v>17733</v>
      </c>
      <c r="I12" s="260">
        <v>15647</v>
      </c>
      <c r="J12" s="261">
        <v>28647</v>
      </c>
      <c r="K12" s="261">
        <v>28647</v>
      </c>
      <c r="L12" s="261">
        <v>16833</v>
      </c>
      <c r="M12" s="261">
        <v>19833</v>
      </c>
      <c r="N12" s="262">
        <v>19833</v>
      </c>
    </row>
    <row r="13" spans="1:15" ht="30" x14ac:dyDescent="0.25">
      <c r="B13" s="253" t="s">
        <v>837</v>
      </c>
      <c r="C13" s="254" t="s">
        <v>838</v>
      </c>
      <c r="D13" s="255" t="s">
        <v>839</v>
      </c>
      <c r="E13" s="254" t="s">
        <v>840</v>
      </c>
      <c r="F13" s="256" t="s">
        <v>620</v>
      </c>
      <c r="G13" s="257" t="s">
        <v>425</v>
      </c>
      <c r="H13" s="381">
        <v>16293</v>
      </c>
      <c r="I13" s="260">
        <v>17537</v>
      </c>
      <c r="J13" s="261">
        <v>69730</v>
      </c>
      <c r="K13" s="261">
        <v>69730</v>
      </c>
      <c r="L13" s="261">
        <v>13683</v>
      </c>
      <c r="M13" s="261">
        <v>79561</v>
      </c>
      <c r="N13" s="262">
        <v>79561</v>
      </c>
    </row>
    <row r="14" spans="1:15" ht="30" x14ac:dyDescent="0.25">
      <c r="B14" s="253" t="s">
        <v>837</v>
      </c>
      <c r="C14" s="254" t="s">
        <v>838</v>
      </c>
      <c r="D14" s="255" t="s">
        <v>841</v>
      </c>
      <c r="E14" s="254" t="s">
        <v>842</v>
      </c>
      <c r="F14" s="256" t="s">
        <v>622</v>
      </c>
      <c r="G14" s="257" t="s">
        <v>436</v>
      </c>
      <c r="H14" s="381">
        <v>1931</v>
      </c>
      <c r="I14" s="260">
        <v>2368</v>
      </c>
      <c r="J14" s="261">
        <v>4760</v>
      </c>
      <c r="K14" s="261">
        <v>4760</v>
      </c>
      <c r="L14" s="261">
        <v>3960</v>
      </c>
      <c r="M14" s="261">
        <v>3960</v>
      </c>
      <c r="N14" s="262">
        <v>3960</v>
      </c>
    </row>
    <row r="15" spans="1:15" ht="30" x14ac:dyDescent="0.25">
      <c r="B15" s="253" t="s">
        <v>843</v>
      </c>
      <c r="C15" s="254" t="s">
        <v>844</v>
      </c>
      <c r="D15" s="255" t="s">
        <v>845</v>
      </c>
      <c r="E15" s="254" t="s">
        <v>846</v>
      </c>
      <c r="F15" s="256" t="s">
        <v>623</v>
      </c>
      <c r="G15" s="257" t="s">
        <v>443</v>
      </c>
      <c r="H15" s="381">
        <v>81183</v>
      </c>
      <c r="I15" s="260">
        <v>72906</v>
      </c>
      <c r="J15" s="261">
        <v>100491</v>
      </c>
      <c r="K15" s="261">
        <v>100491</v>
      </c>
      <c r="L15" s="261">
        <v>90967</v>
      </c>
      <c r="M15" s="261">
        <v>110987</v>
      </c>
      <c r="N15" s="262">
        <v>110987</v>
      </c>
    </row>
    <row r="16" spans="1:15" x14ac:dyDescent="0.25">
      <c r="B16" s="253" t="s">
        <v>843</v>
      </c>
      <c r="C16" s="254" t="s">
        <v>844</v>
      </c>
      <c r="D16" s="255" t="s">
        <v>847</v>
      </c>
      <c r="E16" s="254" t="s">
        <v>848</v>
      </c>
      <c r="F16" s="256" t="s">
        <v>624</v>
      </c>
      <c r="G16" s="257" t="s">
        <v>466</v>
      </c>
      <c r="H16" s="381">
        <v>10842</v>
      </c>
      <c r="I16" s="260">
        <v>27832</v>
      </c>
      <c r="J16" s="261">
        <v>35257</v>
      </c>
      <c r="K16" s="261">
        <v>35257</v>
      </c>
      <c r="L16" s="261">
        <v>39878</v>
      </c>
      <c r="M16" s="261">
        <v>20293</v>
      </c>
      <c r="N16" s="262">
        <v>20293</v>
      </c>
    </row>
    <row r="17" spans="2:14" x14ac:dyDescent="0.25">
      <c r="B17" s="253" t="s">
        <v>849</v>
      </c>
      <c r="C17" s="254" t="s">
        <v>270</v>
      </c>
      <c r="D17" s="255" t="s">
        <v>850</v>
      </c>
      <c r="E17" s="254" t="s">
        <v>851</v>
      </c>
      <c r="F17" s="256" t="s">
        <v>625</v>
      </c>
      <c r="G17" s="257" t="s">
        <v>486</v>
      </c>
      <c r="H17" s="381">
        <v>280668</v>
      </c>
      <c r="I17" s="260">
        <v>284801</v>
      </c>
      <c r="J17" s="261">
        <v>290112</v>
      </c>
      <c r="K17" s="261">
        <v>290112</v>
      </c>
      <c r="L17" s="261">
        <v>299981</v>
      </c>
      <c r="M17" s="261">
        <v>307773</v>
      </c>
      <c r="N17" s="262">
        <v>307773</v>
      </c>
    </row>
    <row r="18" spans="2:14" ht="30" x14ac:dyDescent="0.25">
      <c r="B18" s="253" t="s">
        <v>825</v>
      </c>
      <c r="C18" s="254" t="s">
        <v>826</v>
      </c>
      <c r="D18" s="255" t="s">
        <v>852</v>
      </c>
      <c r="E18" s="254" t="s">
        <v>853</v>
      </c>
      <c r="F18" s="256" t="s">
        <v>627</v>
      </c>
      <c r="G18" s="257" t="s">
        <v>502</v>
      </c>
      <c r="H18" s="381">
        <v>2864</v>
      </c>
      <c r="I18" s="260">
        <v>766</v>
      </c>
      <c r="J18" s="261">
        <v>5343</v>
      </c>
      <c r="K18" s="261">
        <v>5343</v>
      </c>
      <c r="L18" s="261">
        <v>4711</v>
      </c>
      <c r="M18" s="261">
        <v>4711</v>
      </c>
      <c r="N18" s="262">
        <v>4711</v>
      </c>
    </row>
    <row r="19" spans="2:14" x14ac:dyDescent="0.25">
      <c r="B19" s="253" t="s">
        <v>854</v>
      </c>
      <c r="C19" s="254" t="s">
        <v>855</v>
      </c>
      <c r="D19" s="255" t="s">
        <v>526</v>
      </c>
      <c r="E19" s="254" t="s">
        <v>856</v>
      </c>
      <c r="F19" s="256" t="s">
        <v>628</v>
      </c>
      <c r="G19" s="257" t="s">
        <v>526</v>
      </c>
      <c r="H19" s="381">
        <v>24071</v>
      </c>
      <c r="I19" s="260">
        <v>29034</v>
      </c>
      <c r="J19" s="261">
        <v>54224</v>
      </c>
      <c r="K19" s="261">
        <v>54224</v>
      </c>
      <c r="L19" s="261">
        <v>33015</v>
      </c>
      <c r="M19" s="261">
        <v>36015</v>
      </c>
      <c r="N19" s="262">
        <v>36015</v>
      </c>
    </row>
    <row r="20" spans="2:14" x14ac:dyDescent="0.25">
      <c r="B20" s="253" t="s">
        <v>821</v>
      </c>
      <c r="C20" s="254" t="s">
        <v>822</v>
      </c>
      <c r="D20" s="255" t="s">
        <v>857</v>
      </c>
      <c r="E20" s="254" t="s">
        <v>858</v>
      </c>
      <c r="F20" s="256" t="s">
        <v>630</v>
      </c>
      <c r="G20" s="257" t="s">
        <v>552</v>
      </c>
      <c r="H20" s="381">
        <v>20161</v>
      </c>
      <c r="I20" s="260">
        <v>54449</v>
      </c>
      <c r="J20" s="261">
        <v>35291</v>
      </c>
      <c r="K20" s="261">
        <v>35291</v>
      </c>
      <c r="L20" s="261">
        <v>32283</v>
      </c>
      <c r="M20" s="261">
        <v>36282</v>
      </c>
      <c r="N20" s="262">
        <v>36282</v>
      </c>
    </row>
    <row r="21" spans="2:14" ht="30" x14ac:dyDescent="0.25">
      <c r="B21" s="253" t="s">
        <v>859</v>
      </c>
      <c r="C21" s="254" t="s">
        <v>860</v>
      </c>
      <c r="D21" s="255" t="s">
        <v>859</v>
      </c>
      <c r="E21" s="254" t="s">
        <v>545</v>
      </c>
      <c r="F21" s="256" t="s">
        <v>632</v>
      </c>
      <c r="G21" s="257" t="s">
        <v>581</v>
      </c>
      <c r="H21" s="381">
        <v>191756</v>
      </c>
      <c r="I21" s="260">
        <v>61000</v>
      </c>
      <c r="J21" s="261">
        <v>5498</v>
      </c>
      <c r="K21" s="261">
        <v>5498</v>
      </c>
      <c r="L21" s="261">
        <v>0</v>
      </c>
      <c r="M21" s="261">
        <v>0</v>
      </c>
      <c r="N21" s="262">
        <v>0</v>
      </c>
    </row>
    <row r="22" spans="2:14" ht="30" x14ac:dyDescent="0.25">
      <c r="B22" s="263"/>
      <c r="C22" s="258"/>
      <c r="D22" s="264"/>
      <c r="E22" s="258"/>
      <c r="F22" s="258"/>
      <c r="G22" s="265" t="s">
        <v>118</v>
      </c>
      <c r="H22" s="1144"/>
      <c r="I22" s="1145"/>
      <c r="J22" s="259">
        <f>$K$22</f>
        <v>0</v>
      </c>
      <c r="K22" s="259">
        <v>0</v>
      </c>
      <c r="L22" s="382">
        <f>'(D1) Tavanet Buxhetore'!C106</f>
        <v>4000</v>
      </c>
      <c r="M22" s="382">
        <f>'(D1) Tavanet Buxhetore'!D106</f>
        <v>4000</v>
      </c>
      <c r="N22" s="383">
        <f>'(D1) Tavanet Buxhetore'!E106</f>
        <v>4000</v>
      </c>
    </row>
    <row r="23" spans="2:14" x14ac:dyDescent="0.25">
      <c r="B23" s="1146" t="s">
        <v>175</v>
      </c>
      <c r="C23" s="1147"/>
      <c r="D23" s="1147"/>
      <c r="E23" s="1147"/>
      <c r="F23" s="1147"/>
      <c r="G23" s="1148"/>
      <c r="H23" s="260">
        <v>934496</v>
      </c>
      <c r="I23" s="261">
        <v>1005203</v>
      </c>
      <c r="J23" s="261">
        <f>SUM(J5:J22)</f>
        <v>1099222</v>
      </c>
      <c r="K23" s="261">
        <f>SUM(K5:K22)</f>
        <v>1099222</v>
      </c>
      <c r="L23" s="261">
        <f ca="1">SUM(OFFSET($L$4,1,0,1,1):OFFSET($L$22,-1,0,1,1))</f>
        <v>972425</v>
      </c>
      <c r="M23" s="261">
        <f ca="1">SUM(OFFSET($M$4,1,0,1,1):OFFSET($M$22,-1,0,1,1))</f>
        <v>1006110</v>
      </c>
      <c r="N23" s="261">
        <f ca="1">SUM(OFFSET($N$4,1,0,1,1):OFFSET($N$22,-1,0,1,1))</f>
        <v>1033610</v>
      </c>
    </row>
    <row r="24" spans="2:14" x14ac:dyDescent="0.25">
      <c r="B24" s="248"/>
      <c r="C24" s="248"/>
      <c r="D24" s="248"/>
      <c r="E24" s="248"/>
      <c r="F24" s="248"/>
      <c r="G24" s="248"/>
      <c r="H24" s="248"/>
      <c r="I24" s="248"/>
      <c r="J24" s="248"/>
      <c r="K24" s="248"/>
      <c r="L24" s="248"/>
      <c r="M24" s="248"/>
      <c r="N24" s="248"/>
    </row>
  </sheetData>
  <mergeCells count="4">
    <mergeCell ref="H22:I22"/>
    <mergeCell ref="B23:G23"/>
    <mergeCell ref="H3:I3"/>
    <mergeCell ref="L3:N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66"/>
  <sheetViews>
    <sheetView showGridLines="0" zoomScale="70" zoomScaleNormal="70" workbookViewId="0">
      <selection activeCell="U53" sqref="U53"/>
    </sheetView>
  </sheetViews>
  <sheetFormatPr defaultRowHeight="15" x14ac:dyDescent="0.25"/>
  <cols>
    <col min="1" max="1" width="3.7109375" customWidth="1"/>
    <col min="2" max="2" width="19" customWidth="1"/>
    <col min="3" max="3" width="49.7109375" customWidth="1"/>
    <col min="4" max="37" width="12.28515625" customWidth="1"/>
    <col min="38" max="38" width="3.7109375" customWidth="1"/>
  </cols>
  <sheetData>
    <row r="1" spans="1:38" s="33" customFormat="1" ht="12.75"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row>
    <row r="2" spans="1:38" s="33" customFormat="1" ht="21" x14ac:dyDescent="0.35">
      <c r="A2" s="248"/>
      <c r="B2" s="1160" t="s">
        <v>161</v>
      </c>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2"/>
      <c r="AL2" s="248"/>
    </row>
    <row r="3" spans="1:38" s="2" customFormat="1" ht="12.75" customHeight="1" x14ac:dyDescent="0.2">
      <c r="A3" s="248"/>
      <c r="C3" s="1"/>
      <c r="AL3" s="248"/>
    </row>
    <row r="4" spans="1:38" s="33" customFormat="1" ht="21" customHeight="1" x14ac:dyDescent="0.2">
      <c r="A4" s="248"/>
      <c r="C4" s="54"/>
      <c r="D4" s="344">
        <v>2021</v>
      </c>
      <c r="E4" s="344">
        <v>2022</v>
      </c>
      <c r="F4" s="344">
        <v>2023</v>
      </c>
      <c r="G4" s="345"/>
      <c r="H4" s="1163">
        <f>'(B1) Inf. i Përgj.'!$B$8</f>
        <v>2024</v>
      </c>
      <c r="I4" s="1164"/>
      <c r="J4" s="1164"/>
      <c r="K4" s="1164"/>
      <c r="L4" s="1164"/>
      <c r="M4" s="1164"/>
      <c r="N4" s="1164"/>
      <c r="O4" s="1164"/>
      <c r="P4" s="1164"/>
      <c r="Q4" s="1165"/>
      <c r="R4" s="1163">
        <f>'(B1) Inf. i Përgj.'!$B$9</f>
        <v>2025</v>
      </c>
      <c r="S4" s="1164"/>
      <c r="T4" s="1164"/>
      <c r="U4" s="1164"/>
      <c r="V4" s="1164"/>
      <c r="W4" s="1164"/>
      <c r="X4" s="1164"/>
      <c r="Y4" s="1164"/>
      <c r="Z4" s="1164"/>
      <c r="AA4" s="1165"/>
      <c r="AB4" s="1163">
        <f>'(B1) Inf. i Përgj.'!$B$10</f>
        <v>2026</v>
      </c>
      <c r="AC4" s="1164"/>
      <c r="AD4" s="1164"/>
      <c r="AE4" s="1164"/>
      <c r="AF4" s="1164"/>
      <c r="AG4" s="1164"/>
      <c r="AH4" s="1164"/>
      <c r="AI4" s="1164"/>
      <c r="AJ4" s="1164"/>
      <c r="AK4" s="1165"/>
      <c r="AL4" s="248"/>
    </row>
    <row r="5" spans="1:38" s="33" customFormat="1" ht="21" customHeight="1" x14ac:dyDescent="0.2">
      <c r="A5" s="248"/>
      <c r="C5" s="54"/>
      <c r="D5" s="1173" t="s">
        <v>2</v>
      </c>
      <c r="E5" s="1173" t="s">
        <v>2</v>
      </c>
      <c r="F5" s="1173" t="s">
        <v>122</v>
      </c>
      <c r="G5" s="1173" t="s">
        <v>162</v>
      </c>
      <c r="H5" s="1166" t="s">
        <v>124</v>
      </c>
      <c r="I5" s="1167"/>
      <c r="J5" s="1166" t="s">
        <v>163</v>
      </c>
      <c r="K5" s="1168"/>
      <c r="L5" s="1168"/>
      <c r="M5" s="1168"/>
      <c r="N5" s="1167"/>
      <c r="O5" s="1166" t="s">
        <v>164</v>
      </c>
      <c r="P5" s="1167"/>
      <c r="Q5" s="1175" t="s">
        <v>165</v>
      </c>
      <c r="R5" s="1166" t="s">
        <v>124</v>
      </c>
      <c r="S5" s="1167"/>
      <c r="T5" s="1166" t="s">
        <v>163</v>
      </c>
      <c r="U5" s="1168"/>
      <c r="V5" s="1168"/>
      <c r="W5" s="1168"/>
      <c r="X5" s="1167"/>
      <c r="Y5" s="1166" t="s">
        <v>164</v>
      </c>
      <c r="Z5" s="1167"/>
      <c r="AA5" s="1169" t="s">
        <v>165</v>
      </c>
      <c r="AB5" s="1166" t="s">
        <v>124</v>
      </c>
      <c r="AC5" s="1167"/>
      <c r="AD5" s="1166" t="s">
        <v>163</v>
      </c>
      <c r="AE5" s="1168"/>
      <c r="AF5" s="1168"/>
      <c r="AG5" s="1168"/>
      <c r="AH5" s="1167"/>
      <c r="AI5" s="1166" t="s">
        <v>164</v>
      </c>
      <c r="AJ5" s="1167"/>
      <c r="AK5" s="1169" t="s">
        <v>165</v>
      </c>
      <c r="AL5" s="248"/>
    </row>
    <row r="6" spans="1:38" s="36" customFormat="1" ht="21.75" customHeight="1" x14ac:dyDescent="0.25">
      <c r="A6" s="248"/>
      <c r="B6" s="346" t="s">
        <v>166</v>
      </c>
      <c r="C6" s="346" t="s">
        <v>167</v>
      </c>
      <c r="D6" s="1174"/>
      <c r="E6" s="1174"/>
      <c r="F6" s="1174"/>
      <c r="G6" s="1174"/>
      <c r="H6" s="347">
        <v>600</v>
      </c>
      <c r="I6" s="347">
        <v>601</v>
      </c>
      <c r="J6" s="347">
        <v>602</v>
      </c>
      <c r="K6" s="347">
        <v>603</v>
      </c>
      <c r="L6" s="347">
        <v>604</v>
      </c>
      <c r="M6" s="347">
        <v>605</v>
      </c>
      <c r="N6" s="347">
        <v>606</v>
      </c>
      <c r="O6" s="347">
        <v>230</v>
      </c>
      <c r="P6" s="347">
        <v>231</v>
      </c>
      <c r="Q6" s="1176"/>
      <c r="R6" s="348">
        <v>600</v>
      </c>
      <c r="S6" s="348">
        <v>601</v>
      </c>
      <c r="T6" s="348">
        <v>602</v>
      </c>
      <c r="U6" s="348">
        <v>603</v>
      </c>
      <c r="V6" s="348">
        <v>604</v>
      </c>
      <c r="W6" s="348">
        <v>605</v>
      </c>
      <c r="X6" s="348">
        <v>606</v>
      </c>
      <c r="Y6" s="348">
        <v>230</v>
      </c>
      <c r="Z6" s="349">
        <v>231</v>
      </c>
      <c r="AA6" s="1169"/>
      <c r="AB6" s="348">
        <v>600</v>
      </c>
      <c r="AC6" s="348">
        <v>601</v>
      </c>
      <c r="AD6" s="348">
        <v>602</v>
      </c>
      <c r="AE6" s="348">
        <v>603</v>
      </c>
      <c r="AF6" s="348">
        <v>604</v>
      </c>
      <c r="AG6" s="348">
        <v>605</v>
      </c>
      <c r="AH6" s="348">
        <v>606</v>
      </c>
      <c r="AI6" s="348">
        <v>230</v>
      </c>
      <c r="AJ6" s="349">
        <v>231</v>
      </c>
      <c r="AK6" s="1169"/>
      <c r="AL6" s="248"/>
    </row>
    <row r="7" spans="1:38" s="33" customFormat="1" ht="15" customHeight="1" x14ac:dyDescent="0.25">
      <c r="A7" s="248"/>
      <c r="B7" s="350" t="s">
        <v>606</v>
      </c>
      <c r="C7" s="351" t="s">
        <v>11</v>
      </c>
      <c r="D7" s="352">
        <v>137563</v>
      </c>
      <c r="E7" s="352">
        <v>173507</v>
      </c>
      <c r="F7" s="352">
        <v>197200</v>
      </c>
      <c r="G7" s="352">
        <v>197200</v>
      </c>
      <c r="H7" s="930">
        <v>99401</v>
      </c>
      <c r="I7" s="930">
        <v>16600</v>
      </c>
      <c r="J7" s="930">
        <v>37257</v>
      </c>
      <c r="K7" s="685" t="s">
        <v>19</v>
      </c>
      <c r="L7" s="930">
        <v>0</v>
      </c>
      <c r="M7" s="685" t="s">
        <v>19</v>
      </c>
      <c r="N7" s="930">
        <v>0</v>
      </c>
      <c r="O7" s="685" t="s">
        <v>19</v>
      </c>
      <c r="P7" s="930">
        <v>0</v>
      </c>
      <c r="Q7" s="353">
        <f>SUM(H7:P7)</f>
        <v>153258</v>
      </c>
      <c r="R7" s="930">
        <v>99489</v>
      </c>
      <c r="S7" s="930">
        <v>16615</v>
      </c>
      <c r="T7" s="930">
        <v>48338</v>
      </c>
      <c r="U7" s="685" t="s">
        <v>19</v>
      </c>
      <c r="V7" s="930">
        <v>0</v>
      </c>
      <c r="W7" s="685" t="s">
        <v>19</v>
      </c>
      <c r="X7" s="930">
        <v>0</v>
      </c>
      <c r="Y7" s="685" t="s">
        <v>19</v>
      </c>
      <c r="Z7" s="930">
        <v>5000</v>
      </c>
      <c r="AA7" s="353">
        <f>SUM(R7:Z7)</f>
        <v>169442</v>
      </c>
      <c r="AB7" s="930">
        <v>99489</v>
      </c>
      <c r="AC7" s="930">
        <v>16615</v>
      </c>
      <c r="AD7" s="930">
        <v>48338</v>
      </c>
      <c r="AE7" s="685" t="s">
        <v>19</v>
      </c>
      <c r="AF7" s="685" t="s">
        <v>19</v>
      </c>
      <c r="AG7" s="685" t="s">
        <v>19</v>
      </c>
      <c r="AH7" s="685" t="s">
        <v>19</v>
      </c>
      <c r="AI7" s="685" t="s">
        <v>19</v>
      </c>
      <c r="AJ7" s="930">
        <v>5000</v>
      </c>
      <c r="AK7" s="353">
        <f>SUM(AB7:AJ7)</f>
        <v>169442</v>
      </c>
      <c r="AL7" s="248"/>
    </row>
    <row r="8" spans="1:38" s="33" customFormat="1" ht="15" customHeight="1" x14ac:dyDescent="0.25">
      <c r="A8" s="248"/>
      <c r="B8" s="350" t="s">
        <v>608</v>
      </c>
      <c r="C8" s="351" t="s">
        <v>208</v>
      </c>
      <c r="D8" s="352">
        <v>8578</v>
      </c>
      <c r="E8" s="352">
        <v>8568</v>
      </c>
      <c r="F8" s="352">
        <v>9215</v>
      </c>
      <c r="G8" s="352">
        <v>9215</v>
      </c>
      <c r="H8" s="930">
        <v>7491</v>
      </c>
      <c r="I8" s="930">
        <v>1251</v>
      </c>
      <c r="J8" s="930">
        <v>1261</v>
      </c>
      <c r="K8" s="685" t="s">
        <v>19</v>
      </c>
      <c r="L8" s="685" t="s">
        <v>19</v>
      </c>
      <c r="M8" s="685" t="s">
        <v>19</v>
      </c>
      <c r="N8" s="930">
        <v>0</v>
      </c>
      <c r="O8" s="685" t="s">
        <v>19</v>
      </c>
      <c r="P8" s="685" t="s">
        <v>19</v>
      </c>
      <c r="Q8" s="353">
        <f t="shared" ref="Q8:Q36" si="0">SUM(H8:P8)</f>
        <v>10003</v>
      </c>
      <c r="R8" s="930">
        <v>7491</v>
      </c>
      <c r="S8" s="930">
        <v>1251</v>
      </c>
      <c r="T8" s="930">
        <v>1261</v>
      </c>
      <c r="U8" s="685" t="s">
        <v>19</v>
      </c>
      <c r="V8" s="685" t="s">
        <v>19</v>
      </c>
      <c r="W8" s="685" t="s">
        <v>19</v>
      </c>
      <c r="X8" s="930">
        <v>0</v>
      </c>
      <c r="Y8" s="685" t="s">
        <v>19</v>
      </c>
      <c r="Z8" s="685" t="s">
        <v>19</v>
      </c>
      <c r="AA8" s="353">
        <f t="shared" ref="AA8:AA36" si="1">SUM(R8:Z8)</f>
        <v>10003</v>
      </c>
      <c r="AB8" s="930">
        <v>7491</v>
      </c>
      <c r="AC8" s="930">
        <v>1251</v>
      </c>
      <c r="AD8" s="930">
        <v>1261</v>
      </c>
      <c r="AE8" s="685" t="s">
        <v>19</v>
      </c>
      <c r="AF8" s="685" t="s">
        <v>19</v>
      </c>
      <c r="AG8" s="685" t="s">
        <v>19</v>
      </c>
      <c r="AH8" s="685" t="s">
        <v>19</v>
      </c>
      <c r="AI8" s="685" t="s">
        <v>19</v>
      </c>
      <c r="AJ8" s="685" t="s">
        <v>19</v>
      </c>
      <c r="AK8" s="353">
        <f t="shared" ref="AK8:AK36" si="2">SUM(AB8:AJ8)</f>
        <v>10003</v>
      </c>
      <c r="AL8" s="248"/>
    </row>
    <row r="9" spans="1:38" s="33" customFormat="1" ht="15" customHeight="1" x14ac:dyDescent="0.25">
      <c r="A9" s="248"/>
      <c r="B9" s="350" t="s">
        <v>610</v>
      </c>
      <c r="C9" s="351" t="s">
        <v>224</v>
      </c>
      <c r="D9" s="352">
        <v>5632</v>
      </c>
      <c r="E9" s="352">
        <v>6740</v>
      </c>
      <c r="F9" s="352">
        <v>7446</v>
      </c>
      <c r="G9" s="352">
        <v>7446</v>
      </c>
      <c r="H9" s="930">
        <v>6086</v>
      </c>
      <c r="I9" s="930">
        <v>1016</v>
      </c>
      <c r="J9" s="930">
        <v>100</v>
      </c>
      <c r="K9" s="685" t="s">
        <v>19</v>
      </c>
      <c r="L9" s="685" t="s">
        <v>19</v>
      </c>
      <c r="M9" s="685" t="s">
        <v>19</v>
      </c>
      <c r="N9" s="930">
        <v>0</v>
      </c>
      <c r="O9" s="685" t="s">
        <v>19</v>
      </c>
      <c r="P9" s="685" t="s">
        <v>19</v>
      </c>
      <c r="Q9" s="353">
        <f t="shared" si="0"/>
        <v>7202</v>
      </c>
      <c r="R9" s="930">
        <v>6086</v>
      </c>
      <c r="S9" s="930">
        <v>1016</v>
      </c>
      <c r="T9" s="930">
        <v>100</v>
      </c>
      <c r="U9" s="685" t="s">
        <v>19</v>
      </c>
      <c r="V9" s="685" t="s">
        <v>19</v>
      </c>
      <c r="W9" s="685" t="s">
        <v>19</v>
      </c>
      <c r="X9" s="930">
        <v>0</v>
      </c>
      <c r="Y9" s="685" t="s">
        <v>19</v>
      </c>
      <c r="Z9" s="685" t="s">
        <v>19</v>
      </c>
      <c r="AA9" s="353">
        <f t="shared" si="1"/>
        <v>7202</v>
      </c>
      <c r="AB9" s="930">
        <v>6086</v>
      </c>
      <c r="AC9" s="930">
        <v>1016</v>
      </c>
      <c r="AD9" s="930">
        <v>100</v>
      </c>
      <c r="AE9" s="685" t="s">
        <v>19</v>
      </c>
      <c r="AF9" s="685" t="s">
        <v>19</v>
      </c>
      <c r="AG9" s="685" t="s">
        <v>19</v>
      </c>
      <c r="AH9" s="685" t="s">
        <v>19</v>
      </c>
      <c r="AI9" s="685" t="s">
        <v>19</v>
      </c>
      <c r="AJ9" s="685" t="s">
        <v>19</v>
      </c>
      <c r="AK9" s="353">
        <f t="shared" si="2"/>
        <v>7202</v>
      </c>
      <c r="AL9" s="248"/>
    </row>
    <row r="10" spans="1:38" s="33" customFormat="1" ht="15" customHeight="1" x14ac:dyDescent="0.25">
      <c r="A10" s="248"/>
      <c r="B10" s="350" t="s">
        <v>612</v>
      </c>
      <c r="C10" s="351" t="s">
        <v>228</v>
      </c>
      <c r="D10" s="352">
        <v>8290</v>
      </c>
      <c r="E10" s="352">
        <v>9752</v>
      </c>
      <c r="F10" s="352">
        <v>20297</v>
      </c>
      <c r="G10" s="352">
        <v>20297</v>
      </c>
      <c r="H10" s="930">
        <v>5894</v>
      </c>
      <c r="I10" s="930">
        <v>984</v>
      </c>
      <c r="J10" s="930">
        <v>6719</v>
      </c>
      <c r="K10" s="685" t="s">
        <v>19</v>
      </c>
      <c r="L10" s="685" t="s">
        <v>19</v>
      </c>
      <c r="M10" s="685" t="s">
        <v>19</v>
      </c>
      <c r="N10" s="930">
        <v>0</v>
      </c>
      <c r="O10" s="685" t="s">
        <v>19</v>
      </c>
      <c r="P10" s="930">
        <v>0</v>
      </c>
      <c r="Q10" s="353">
        <f t="shared" si="0"/>
        <v>13597</v>
      </c>
      <c r="R10" s="930">
        <v>5883</v>
      </c>
      <c r="S10" s="930">
        <v>982</v>
      </c>
      <c r="T10" s="930">
        <v>9732</v>
      </c>
      <c r="U10" s="685" t="s">
        <v>19</v>
      </c>
      <c r="V10" s="685" t="s">
        <v>19</v>
      </c>
      <c r="W10" s="685" t="s">
        <v>19</v>
      </c>
      <c r="X10" s="930">
        <v>0</v>
      </c>
      <c r="Y10" s="685" t="s">
        <v>19</v>
      </c>
      <c r="Z10" s="685" t="s">
        <v>19</v>
      </c>
      <c r="AA10" s="353">
        <f t="shared" si="1"/>
        <v>16597</v>
      </c>
      <c r="AB10" s="930">
        <v>5883</v>
      </c>
      <c r="AC10" s="930">
        <v>982</v>
      </c>
      <c r="AD10" s="930">
        <v>9732</v>
      </c>
      <c r="AE10" s="685" t="s">
        <v>19</v>
      </c>
      <c r="AF10" s="685" t="s">
        <v>19</v>
      </c>
      <c r="AG10" s="685" t="s">
        <v>19</v>
      </c>
      <c r="AH10" s="685" t="s">
        <v>19</v>
      </c>
      <c r="AI10" s="685" t="s">
        <v>19</v>
      </c>
      <c r="AJ10" s="685" t="s">
        <v>19</v>
      </c>
      <c r="AK10" s="353">
        <f t="shared" si="2"/>
        <v>16597</v>
      </c>
      <c r="AL10" s="248"/>
    </row>
    <row r="11" spans="1:38" s="33" customFormat="1" ht="15" customHeight="1" x14ac:dyDescent="0.25">
      <c r="A11" s="248"/>
      <c r="B11" s="350" t="s">
        <v>613</v>
      </c>
      <c r="C11" s="351" t="s">
        <v>258</v>
      </c>
      <c r="D11" s="352">
        <v>20300</v>
      </c>
      <c r="E11" s="352">
        <v>22368</v>
      </c>
      <c r="F11" s="352">
        <v>34559</v>
      </c>
      <c r="G11" s="352">
        <v>34559</v>
      </c>
      <c r="H11" s="930">
        <v>19957</v>
      </c>
      <c r="I11" s="930">
        <v>3333</v>
      </c>
      <c r="J11" s="930">
        <v>2502</v>
      </c>
      <c r="K11" s="685" t="s">
        <v>19</v>
      </c>
      <c r="L11" s="685" t="s">
        <v>19</v>
      </c>
      <c r="M11" s="685" t="s">
        <v>19</v>
      </c>
      <c r="N11" s="930">
        <v>0</v>
      </c>
      <c r="O11" s="685" t="s">
        <v>19</v>
      </c>
      <c r="P11" s="685" t="s">
        <v>19</v>
      </c>
      <c r="Q11" s="353">
        <f t="shared" si="0"/>
        <v>25792</v>
      </c>
      <c r="R11" s="930">
        <v>19957</v>
      </c>
      <c r="S11" s="930">
        <v>3333</v>
      </c>
      <c r="T11" s="930">
        <v>2502</v>
      </c>
      <c r="U11" s="685" t="s">
        <v>19</v>
      </c>
      <c r="V11" s="685" t="s">
        <v>19</v>
      </c>
      <c r="W11" s="685" t="s">
        <v>19</v>
      </c>
      <c r="X11" s="930">
        <v>0</v>
      </c>
      <c r="Y11" s="685" t="s">
        <v>19</v>
      </c>
      <c r="Z11" s="685" t="s">
        <v>19</v>
      </c>
      <c r="AA11" s="353">
        <f t="shared" si="1"/>
        <v>25792</v>
      </c>
      <c r="AB11" s="930">
        <v>19957</v>
      </c>
      <c r="AC11" s="930">
        <v>3333</v>
      </c>
      <c r="AD11" s="930">
        <v>2502</v>
      </c>
      <c r="AE11" s="685" t="s">
        <v>19</v>
      </c>
      <c r="AF11" s="685" t="s">
        <v>19</v>
      </c>
      <c r="AG11" s="685" t="s">
        <v>19</v>
      </c>
      <c r="AH11" s="685" t="s">
        <v>19</v>
      </c>
      <c r="AI11" s="685" t="s">
        <v>19</v>
      </c>
      <c r="AJ11" s="685" t="s">
        <v>19</v>
      </c>
      <c r="AK11" s="353">
        <f t="shared" si="2"/>
        <v>25792</v>
      </c>
      <c r="AL11" s="248"/>
    </row>
    <row r="12" spans="1:38" s="33" customFormat="1" ht="15" customHeight="1" x14ac:dyDescent="0.25">
      <c r="A12" s="248"/>
      <c r="B12" s="350" t="s">
        <v>615</v>
      </c>
      <c r="C12" s="351" t="s">
        <v>272</v>
      </c>
      <c r="D12" s="352">
        <v>106631</v>
      </c>
      <c r="E12" s="352">
        <v>217928</v>
      </c>
      <c r="F12" s="352">
        <v>201152</v>
      </c>
      <c r="G12" s="352">
        <v>201152</v>
      </c>
      <c r="H12" s="930">
        <v>16991</v>
      </c>
      <c r="I12" s="930">
        <v>2838</v>
      </c>
      <c r="J12" s="930">
        <v>5774</v>
      </c>
      <c r="K12" s="685" t="s">
        <v>19</v>
      </c>
      <c r="L12" s="685" t="s">
        <v>19</v>
      </c>
      <c r="M12" s="685" t="s">
        <v>19</v>
      </c>
      <c r="N12" s="930">
        <v>0</v>
      </c>
      <c r="O12" s="685" t="s">
        <v>19</v>
      </c>
      <c r="P12" s="930">
        <v>201659</v>
      </c>
      <c r="Q12" s="353">
        <f t="shared" si="0"/>
        <v>227262</v>
      </c>
      <c r="R12" s="930">
        <v>16991</v>
      </c>
      <c r="S12" s="930">
        <v>2838</v>
      </c>
      <c r="T12" s="930">
        <v>11774</v>
      </c>
      <c r="U12" s="685" t="s">
        <v>19</v>
      </c>
      <c r="V12" s="685" t="s">
        <v>19</v>
      </c>
      <c r="W12" s="685" t="s">
        <v>19</v>
      </c>
      <c r="X12" s="930">
        <v>0</v>
      </c>
      <c r="Y12" s="685" t="s">
        <v>19</v>
      </c>
      <c r="Z12" s="930">
        <v>153556</v>
      </c>
      <c r="AA12" s="353">
        <f t="shared" si="1"/>
        <v>185159</v>
      </c>
      <c r="AB12" s="930">
        <v>16991</v>
      </c>
      <c r="AC12" s="930">
        <v>2838</v>
      </c>
      <c r="AD12" s="930">
        <v>11774</v>
      </c>
      <c r="AE12" s="685" t="s">
        <v>19</v>
      </c>
      <c r="AF12" s="685" t="s">
        <v>19</v>
      </c>
      <c r="AG12" s="685" t="s">
        <v>19</v>
      </c>
      <c r="AH12" s="685" t="s">
        <v>19</v>
      </c>
      <c r="AI12" s="685" t="s">
        <v>19</v>
      </c>
      <c r="AJ12" s="930">
        <v>153556</v>
      </c>
      <c r="AK12" s="353">
        <f t="shared" si="2"/>
        <v>185159</v>
      </c>
      <c r="AL12" s="248"/>
    </row>
    <row r="13" spans="1:38" s="33" customFormat="1" ht="15" customHeight="1" x14ac:dyDescent="0.25">
      <c r="A13" s="248"/>
      <c r="B13" s="350" t="s">
        <v>617</v>
      </c>
      <c r="C13" s="351" t="s">
        <v>372</v>
      </c>
      <c r="D13" s="352">
        <v>0</v>
      </c>
      <c r="E13" s="352">
        <v>0</v>
      </c>
      <c r="F13" s="352">
        <v>0</v>
      </c>
      <c r="G13" s="352">
        <v>0</v>
      </c>
      <c r="H13" s="685" t="s">
        <v>19</v>
      </c>
      <c r="I13" s="685" t="s">
        <v>19</v>
      </c>
      <c r="J13" s="685" t="s">
        <v>19</v>
      </c>
      <c r="K13" s="685" t="s">
        <v>19</v>
      </c>
      <c r="L13" s="685" t="s">
        <v>19</v>
      </c>
      <c r="M13" s="685" t="s">
        <v>19</v>
      </c>
      <c r="N13" s="685" t="s">
        <v>19</v>
      </c>
      <c r="O13" s="685" t="s">
        <v>19</v>
      </c>
      <c r="P13" s="685" t="s">
        <v>19</v>
      </c>
      <c r="Q13" s="353">
        <f t="shared" si="0"/>
        <v>0</v>
      </c>
      <c r="R13" s="685" t="s">
        <v>19</v>
      </c>
      <c r="S13" s="685" t="s">
        <v>19</v>
      </c>
      <c r="T13" s="685" t="s">
        <v>19</v>
      </c>
      <c r="U13" s="685" t="s">
        <v>19</v>
      </c>
      <c r="V13" s="685" t="s">
        <v>19</v>
      </c>
      <c r="W13" s="685" t="s">
        <v>19</v>
      </c>
      <c r="X13" s="685" t="s">
        <v>19</v>
      </c>
      <c r="Y13" s="685" t="s">
        <v>19</v>
      </c>
      <c r="Z13" s="685" t="s">
        <v>19</v>
      </c>
      <c r="AA13" s="353">
        <f t="shared" si="1"/>
        <v>0</v>
      </c>
      <c r="AB13" s="685" t="s">
        <v>19</v>
      </c>
      <c r="AC13" s="685" t="s">
        <v>19</v>
      </c>
      <c r="AD13" s="685" t="s">
        <v>19</v>
      </c>
      <c r="AE13" s="685" t="s">
        <v>19</v>
      </c>
      <c r="AF13" s="685" t="s">
        <v>19</v>
      </c>
      <c r="AG13" s="685" t="s">
        <v>19</v>
      </c>
      <c r="AH13" s="685" t="s">
        <v>19</v>
      </c>
      <c r="AI13" s="685" t="s">
        <v>19</v>
      </c>
      <c r="AJ13" s="685" t="s">
        <v>19</v>
      </c>
      <c r="AK13" s="353">
        <f t="shared" si="2"/>
        <v>0</v>
      </c>
      <c r="AL13" s="248"/>
    </row>
    <row r="14" spans="1:38" s="33" customFormat="1" ht="15" customHeight="1" x14ac:dyDescent="0.25">
      <c r="A14" s="248"/>
      <c r="B14" s="350" t="s">
        <v>618</v>
      </c>
      <c r="C14" s="351" t="s">
        <v>384</v>
      </c>
      <c r="D14" s="352">
        <v>17733</v>
      </c>
      <c r="E14" s="352">
        <v>15647</v>
      </c>
      <c r="F14" s="352">
        <v>28647</v>
      </c>
      <c r="G14" s="352">
        <v>28647</v>
      </c>
      <c r="H14" s="930">
        <v>11065</v>
      </c>
      <c r="I14" s="930">
        <v>1848</v>
      </c>
      <c r="J14" s="930">
        <v>3920</v>
      </c>
      <c r="K14" s="685" t="s">
        <v>19</v>
      </c>
      <c r="L14" s="685" t="s">
        <v>19</v>
      </c>
      <c r="M14" s="685" t="s">
        <v>19</v>
      </c>
      <c r="N14" s="930">
        <v>0</v>
      </c>
      <c r="O14" s="685" t="s">
        <v>19</v>
      </c>
      <c r="P14" s="685" t="s">
        <v>19</v>
      </c>
      <c r="Q14" s="353">
        <f t="shared" si="0"/>
        <v>16833</v>
      </c>
      <c r="R14" s="930">
        <v>11065</v>
      </c>
      <c r="S14" s="930">
        <v>1848</v>
      </c>
      <c r="T14" s="930">
        <v>6920</v>
      </c>
      <c r="U14" s="685" t="s">
        <v>19</v>
      </c>
      <c r="V14" s="685" t="s">
        <v>19</v>
      </c>
      <c r="W14" s="685" t="s">
        <v>19</v>
      </c>
      <c r="X14" s="930">
        <v>0</v>
      </c>
      <c r="Y14" s="685" t="s">
        <v>19</v>
      </c>
      <c r="Z14" s="685" t="s">
        <v>19</v>
      </c>
      <c r="AA14" s="353">
        <f t="shared" si="1"/>
        <v>19833</v>
      </c>
      <c r="AB14" s="930">
        <v>11065</v>
      </c>
      <c r="AC14" s="930">
        <v>1848</v>
      </c>
      <c r="AD14" s="930">
        <v>6920</v>
      </c>
      <c r="AE14" s="685" t="s">
        <v>19</v>
      </c>
      <c r="AF14" s="685" t="s">
        <v>19</v>
      </c>
      <c r="AG14" s="685" t="s">
        <v>19</v>
      </c>
      <c r="AH14" s="685" t="s">
        <v>19</v>
      </c>
      <c r="AI14" s="685" t="s">
        <v>19</v>
      </c>
      <c r="AJ14" s="685" t="s">
        <v>19</v>
      </c>
      <c r="AK14" s="353">
        <f t="shared" si="2"/>
        <v>19833</v>
      </c>
      <c r="AL14" s="248"/>
    </row>
    <row r="15" spans="1:38" s="33" customFormat="1" ht="15" customHeight="1" x14ac:dyDescent="0.25">
      <c r="A15" s="248"/>
      <c r="B15" s="350" t="s">
        <v>620</v>
      </c>
      <c r="C15" s="351" t="s">
        <v>425</v>
      </c>
      <c r="D15" s="352">
        <v>16293</v>
      </c>
      <c r="E15" s="352">
        <v>17537</v>
      </c>
      <c r="F15" s="352">
        <v>69730</v>
      </c>
      <c r="G15" s="352">
        <v>69730</v>
      </c>
      <c r="H15" s="930">
        <v>2859</v>
      </c>
      <c r="I15" s="930">
        <v>478</v>
      </c>
      <c r="J15" s="930">
        <v>8930</v>
      </c>
      <c r="K15" s="685" t="s">
        <v>19</v>
      </c>
      <c r="L15" s="685" t="s">
        <v>19</v>
      </c>
      <c r="M15" s="685" t="s">
        <v>19</v>
      </c>
      <c r="N15" s="930">
        <v>0</v>
      </c>
      <c r="O15" s="685" t="s">
        <v>19</v>
      </c>
      <c r="P15" s="930">
        <v>1416</v>
      </c>
      <c r="Q15" s="353">
        <f t="shared" si="0"/>
        <v>13683</v>
      </c>
      <c r="R15" s="930">
        <v>2859</v>
      </c>
      <c r="S15" s="930">
        <v>478</v>
      </c>
      <c r="T15" s="930">
        <v>12930</v>
      </c>
      <c r="U15" s="685" t="s">
        <v>19</v>
      </c>
      <c r="V15" s="685" t="s">
        <v>19</v>
      </c>
      <c r="W15" s="685" t="s">
        <v>19</v>
      </c>
      <c r="X15" s="930">
        <v>0</v>
      </c>
      <c r="Y15" s="685" t="s">
        <v>19</v>
      </c>
      <c r="Z15" s="930">
        <v>63294</v>
      </c>
      <c r="AA15" s="353">
        <f t="shared" si="1"/>
        <v>79561</v>
      </c>
      <c r="AB15" s="930">
        <v>2859</v>
      </c>
      <c r="AC15" s="930">
        <v>478</v>
      </c>
      <c r="AD15" s="930">
        <v>12930</v>
      </c>
      <c r="AE15" s="685" t="s">
        <v>19</v>
      </c>
      <c r="AF15" s="685" t="s">
        <v>19</v>
      </c>
      <c r="AG15" s="685" t="s">
        <v>19</v>
      </c>
      <c r="AH15" s="685" t="s">
        <v>19</v>
      </c>
      <c r="AI15" s="685" t="s">
        <v>19</v>
      </c>
      <c r="AJ15" s="930">
        <v>63294</v>
      </c>
      <c r="AK15" s="353">
        <f t="shared" si="2"/>
        <v>79561</v>
      </c>
      <c r="AL15" s="248"/>
    </row>
    <row r="16" spans="1:38" s="33" customFormat="1" ht="15" customHeight="1" x14ac:dyDescent="0.25">
      <c r="A16" s="248"/>
      <c r="B16" s="350" t="s">
        <v>622</v>
      </c>
      <c r="C16" s="351" t="s">
        <v>436</v>
      </c>
      <c r="D16" s="352">
        <v>1931</v>
      </c>
      <c r="E16" s="352">
        <v>2368</v>
      </c>
      <c r="F16" s="352">
        <v>4760</v>
      </c>
      <c r="G16" s="352">
        <v>4760</v>
      </c>
      <c r="H16" s="685" t="s">
        <v>19</v>
      </c>
      <c r="I16" s="685" t="s">
        <v>19</v>
      </c>
      <c r="J16" s="930">
        <v>3960</v>
      </c>
      <c r="K16" s="685" t="s">
        <v>19</v>
      </c>
      <c r="L16" s="685" t="s">
        <v>19</v>
      </c>
      <c r="M16" s="685" t="s">
        <v>19</v>
      </c>
      <c r="N16" s="685" t="s">
        <v>19</v>
      </c>
      <c r="O16" s="685" t="s">
        <v>19</v>
      </c>
      <c r="P16" s="685" t="s">
        <v>19</v>
      </c>
      <c r="Q16" s="353">
        <f t="shared" si="0"/>
        <v>3960</v>
      </c>
      <c r="R16" s="685" t="s">
        <v>19</v>
      </c>
      <c r="S16" s="685" t="s">
        <v>19</v>
      </c>
      <c r="T16" s="930">
        <v>3960</v>
      </c>
      <c r="U16" s="685" t="s">
        <v>19</v>
      </c>
      <c r="V16" s="685" t="s">
        <v>19</v>
      </c>
      <c r="W16" s="685" t="s">
        <v>19</v>
      </c>
      <c r="X16" s="685" t="s">
        <v>19</v>
      </c>
      <c r="Y16" s="685" t="s">
        <v>19</v>
      </c>
      <c r="Z16" s="685" t="s">
        <v>19</v>
      </c>
      <c r="AA16" s="353">
        <f t="shared" si="1"/>
        <v>3960</v>
      </c>
      <c r="AB16" s="685" t="s">
        <v>19</v>
      </c>
      <c r="AC16" s="685" t="s">
        <v>19</v>
      </c>
      <c r="AD16" s="930">
        <v>3960</v>
      </c>
      <c r="AE16" s="685" t="s">
        <v>19</v>
      </c>
      <c r="AF16" s="685" t="s">
        <v>19</v>
      </c>
      <c r="AG16" s="685" t="s">
        <v>19</v>
      </c>
      <c r="AH16" s="685" t="s">
        <v>19</v>
      </c>
      <c r="AI16" s="685" t="s">
        <v>19</v>
      </c>
      <c r="AJ16" s="685" t="s">
        <v>19</v>
      </c>
      <c r="AK16" s="353">
        <f t="shared" si="2"/>
        <v>3960</v>
      </c>
      <c r="AL16" s="248"/>
    </row>
    <row r="17" spans="1:38" s="33" customFormat="1" ht="15" customHeight="1" x14ac:dyDescent="0.25">
      <c r="A17" s="248"/>
      <c r="B17" s="350" t="s">
        <v>623</v>
      </c>
      <c r="C17" s="351" t="s">
        <v>443</v>
      </c>
      <c r="D17" s="352">
        <v>81183</v>
      </c>
      <c r="E17" s="352">
        <v>72906</v>
      </c>
      <c r="F17" s="352">
        <v>100491</v>
      </c>
      <c r="G17" s="352">
        <v>100491</v>
      </c>
      <c r="H17" s="930">
        <v>68524</v>
      </c>
      <c r="I17" s="930">
        <v>11443</v>
      </c>
      <c r="J17" s="930">
        <v>10000</v>
      </c>
      <c r="K17" s="685" t="s">
        <v>19</v>
      </c>
      <c r="L17" s="685" t="s">
        <v>19</v>
      </c>
      <c r="M17" s="685" t="s">
        <v>19</v>
      </c>
      <c r="N17" s="930">
        <v>0</v>
      </c>
      <c r="O17" s="685" t="s">
        <v>19</v>
      </c>
      <c r="P17" s="930">
        <v>1000</v>
      </c>
      <c r="Q17" s="353">
        <f t="shared" si="0"/>
        <v>90967</v>
      </c>
      <c r="R17" s="930">
        <v>68660</v>
      </c>
      <c r="S17" s="930">
        <v>11466</v>
      </c>
      <c r="T17" s="930">
        <v>13816</v>
      </c>
      <c r="U17" s="685" t="s">
        <v>19</v>
      </c>
      <c r="V17" s="685" t="s">
        <v>19</v>
      </c>
      <c r="W17" s="685" t="s">
        <v>19</v>
      </c>
      <c r="X17" s="930">
        <v>0</v>
      </c>
      <c r="Y17" s="685" t="s">
        <v>19</v>
      </c>
      <c r="Z17" s="930">
        <v>17045</v>
      </c>
      <c r="AA17" s="353">
        <f t="shared" si="1"/>
        <v>110987</v>
      </c>
      <c r="AB17" s="930">
        <v>68660</v>
      </c>
      <c r="AC17" s="930">
        <v>11466</v>
      </c>
      <c r="AD17" s="930">
        <v>13816</v>
      </c>
      <c r="AE17" s="685" t="s">
        <v>19</v>
      </c>
      <c r="AF17" s="685" t="s">
        <v>19</v>
      </c>
      <c r="AG17" s="685" t="s">
        <v>19</v>
      </c>
      <c r="AH17" s="685" t="s">
        <v>19</v>
      </c>
      <c r="AI17" s="685" t="s">
        <v>19</v>
      </c>
      <c r="AJ17" s="930">
        <v>17045</v>
      </c>
      <c r="AK17" s="353">
        <f t="shared" si="2"/>
        <v>110987</v>
      </c>
      <c r="AL17" s="248"/>
    </row>
    <row r="18" spans="1:38" s="33" customFormat="1" ht="15" customHeight="1" x14ac:dyDescent="0.25">
      <c r="A18" s="248"/>
      <c r="B18" s="350" t="s">
        <v>624</v>
      </c>
      <c r="C18" s="351" t="s">
        <v>466</v>
      </c>
      <c r="D18" s="352">
        <v>10842</v>
      </c>
      <c r="E18" s="352">
        <v>27832</v>
      </c>
      <c r="F18" s="352">
        <v>35257</v>
      </c>
      <c r="G18" s="352">
        <v>35257</v>
      </c>
      <c r="H18" s="930">
        <v>10560</v>
      </c>
      <c r="I18" s="930">
        <v>1764</v>
      </c>
      <c r="J18" s="930">
        <v>5969</v>
      </c>
      <c r="K18" s="685" t="s">
        <v>19</v>
      </c>
      <c r="L18" s="685" t="s">
        <v>19</v>
      </c>
      <c r="M18" s="685" t="s">
        <v>19</v>
      </c>
      <c r="N18" s="930">
        <v>0</v>
      </c>
      <c r="O18" s="685" t="s">
        <v>19</v>
      </c>
      <c r="P18" s="930">
        <v>21585</v>
      </c>
      <c r="Q18" s="353">
        <f t="shared" si="0"/>
        <v>39878</v>
      </c>
      <c r="R18" s="930">
        <v>10560</v>
      </c>
      <c r="S18" s="930">
        <v>1764</v>
      </c>
      <c r="T18" s="930">
        <v>7969</v>
      </c>
      <c r="U18" s="685" t="s">
        <v>19</v>
      </c>
      <c r="V18" s="685" t="s">
        <v>19</v>
      </c>
      <c r="W18" s="685" t="s">
        <v>19</v>
      </c>
      <c r="X18" s="930">
        <v>0</v>
      </c>
      <c r="Y18" s="685" t="s">
        <v>19</v>
      </c>
      <c r="Z18" s="685" t="s">
        <v>19</v>
      </c>
      <c r="AA18" s="353">
        <f t="shared" si="1"/>
        <v>20293</v>
      </c>
      <c r="AB18" s="930">
        <v>10560</v>
      </c>
      <c r="AC18" s="930">
        <v>1764</v>
      </c>
      <c r="AD18" s="930">
        <v>7969</v>
      </c>
      <c r="AE18" s="685" t="s">
        <v>19</v>
      </c>
      <c r="AF18" s="685" t="s">
        <v>19</v>
      </c>
      <c r="AG18" s="685" t="s">
        <v>19</v>
      </c>
      <c r="AH18" s="685" t="s">
        <v>19</v>
      </c>
      <c r="AI18" s="685" t="s">
        <v>19</v>
      </c>
      <c r="AJ18" s="685" t="s">
        <v>19</v>
      </c>
      <c r="AK18" s="353">
        <f t="shared" si="2"/>
        <v>20293</v>
      </c>
      <c r="AL18" s="248"/>
    </row>
    <row r="19" spans="1:38" s="33" customFormat="1" ht="15" customHeight="1" x14ac:dyDescent="0.25">
      <c r="A19" s="248"/>
      <c r="B19" s="350" t="s">
        <v>625</v>
      </c>
      <c r="C19" s="351" t="s">
        <v>486</v>
      </c>
      <c r="D19" s="352">
        <v>280668</v>
      </c>
      <c r="E19" s="352">
        <v>284801</v>
      </c>
      <c r="F19" s="352">
        <v>290112</v>
      </c>
      <c r="G19" s="352">
        <v>290112</v>
      </c>
      <c r="H19" s="930">
        <v>10021</v>
      </c>
      <c r="I19" s="930">
        <v>1673</v>
      </c>
      <c r="J19" s="930">
        <v>288287</v>
      </c>
      <c r="K19" s="685" t="s">
        <v>19</v>
      </c>
      <c r="L19" s="685" t="s">
        <v>19</v>
      </c>
      <c r="M19" s="685" t="s">
        <v>19</v>
      </c>
      <c r="N19" s="930">
        <v>0</v>
      </c>
      <c r="O19" s="685" t="s">
        <v>19</v>
      </c>
      <c r="P19" s="930">
        <v>0</v>
      </c>
      <c r="Q19" s="353">
        <f t="shared" si="0"/>
        <v>299981</v>
      </c>
      <c r="R19" s="930">
        <v>11757</v>
      </c>
      <c r="S19" s="930">
        <v>1963</v>
      </c>
      <c r="T19" s="930">
        <v>294053</v>
      </c>
      <c r="U19" s="685" t="s">
        <v>19</v>
      </c>
      <c r="V19" s="685" t="s">
        <v>19</v>
      </c>
      <c r="W19" s="685" t="s">
        <v>19</v>
      </c>
      <c r="X19" s="930">
        <v>0</v>
      </c>
      <c r="Y19" s="685" t="s">
        <v>19</v>
      </c>
      <c r="Z19" s="685" t="s">
        <v>19</v>
      </c>
      <c r="AA19" s="353">
        <f t="shared" si="1"/>
        <v>307773</v>
      </c>
      <c r="AB19" s="930">
        <v>11757</v>
      </c>
      <c r="AC19" s="930">
        <v>1963</v>
      </c>
      <c r="AD19" s="930">
        <v>294053</v>
      </c>
      <c r="AE19" s="685" t="s">
        <v>19</v>
      </c>
      <c r="AF19" s="685" t="s">
        <v>19</v>
      </c>
      <c r="AG19" s="685" t="s">
        <v>19</v>
      </c>
      <c r="AH19" s="685" t="s">
        <v>19</v>
      </c>
      <c r="AI19" s="685" t="s">
        <v>19</v>
      </c>
      <c r="AJ19" s="685" t="s">
        <v>19</v>
      </c>
      <c r="AK19" s="353">
        <f t="shared" si="2"/>
        <v>307773</v>
      </c>
      <c r="AL19" s="248"/>
    </row>
    <row r="20" spans="1:38" s="33" customFormat="1" ht="15" customHeight="1" x14ac:dyDescent="0.25">
      <c r="A20" s="248"/>
      <c r="B20" s="350" t="s">
        <v>627</v>
      </c>
      <c r="C20" s="351" t="s">
        <v>502</v>
      </c>
      <c r="D20" s="352">
        <v>2864</v>
      </c>
      <c r="E20" s="352">
        <v>766</v>
      </c>
      <c r="F20" s="352">
        <v>5343</v>
      </c>
      <c r="G20" s="352">
        <v>5343</v>
      </c>
      <c r="H20" s="930">
        <v>2623</v>
      </c>
      <c r="I20" s="930">
        <v>438</v>
      </c>
      <c r="J20" s="930">
        <v>1650</v>
      </c>
      <c r="K20" s="685" t="s">
        <v>19</v>
      </c>
      <c r="L20" s="685" t="s">
        <v>19</v>
      </c>
      <c r="M20" s="685" t="s">
        <v>19</v>
      </c>
      <c r="N20" s="930">
        <v>0</v>
      </c>
      <c r="O20" s="685" t="s">
        <v>19</v>
      </c>
      <c r="P20" s="685" t="s">
        <v>19</v>
      </c>
      <c r="Q20" s="353">
        <f t="shared" si="0"/>
        <v>4711</v>
      </c>
      <c r="R20" s="930">
        <v>2623</v>
      </c>
      <c r="S20" s="930">
        <v>438</v>
      </c>
      <c r="T20" s="930">
        <v>1650</v>
      </c>
      <c r="U20" s="685" t="s">
        <v>19</v>
      </c>
      <c r="V20" s="685" t="s">
        <v>19</v>
      </c>
      <c r="W20" s="685" t="s">
        <v>19</v>
      </c>
      <c r="X20" s="930">
        <v>0</v>
      </c>
      <c r="Y20" s="685" t="s">
        <v>19</v>
      </c>
      <c r="Z20" s="685" t="s">
        <v>19</v>
      </c>
      <c r="AA20" s="353">
        <f t="shared" si="1"/>
        <v>4711</v>
      </c>
      <c r="AB20" s="930">
        <v>2623</v>
      </c>
      <c r="AC20" s="930">
        <v>438</v>
      </c>
      <c r="AD20" s="930">
        <v>1650</v>
      </c>
      <c r="AE20" s="685" t="s">
        <v>19</v>
      </c>
      <c r="AF20" s="685" t="s">
        <v>19</v>
      </c>
      <c r="AG20" s="685" t="s">
        <v>19</v>
      </c>
      <c r="AH20" s="685" t="s">
        <v>19</v>
      </c>
      <c r="AI20" s="685" t="s">
        <v>19</v>
      </c>
      <c r="AJ20" s="685" t="s">
        <v>19</v>
      </c>
      <c r="AK20" s="353">
        <f t="shared" si="2"/>
        <v>4711</v>
      </c>
      <c r="AL20" s="248"/>
    </row>
    <row r="21" spans="1:38" s="33" customFormat="1" ht="15" customHeight="1" x14ac:dyDescent="0.25">
      <c r="A21" s="248"/>
      <c r="B21" s="350" t="s">
        <v>628</v>
      </c>
      <c r="C21" s="351" t="s">
        <v>526</v>
      </c>
      <c r="D21" s="352">
        <v>24071</v>
      </c>
      <c r="E21" s="352">
        <v>29034</v>
      </c>
      <c r="F21" s="352">
        <v>54224</v>
      </c>
      <c r="G21" s="352">
        <v>54224</v>
      </c>
      <c r="H21" s="930">
        <v>16800</v>
      </c>
      <c r="I21" s="930">
        <v>2805</v>
      </c>
      <c r="J21" s="930">
        <v>13410</v>
      </c>
      <c r="K21" s="685" t="s">
        <v>19</v>
      </c>
      <c r="L21" s="685" t="s">
        <v>19</v>
      </c>
      <c r="M21" s="685" t="s">
        <v>19</v>
      </c>
      <c r="N21" s="930">
        <v>0</v>
      </c>
      <c r="O21" s="685" t="s">
        <v>19</v>
      </c>
      <c r="P21" s="930">
        <v>0</v>
      </c>
      <c r="Q21" s="353">
        <f t="shared" si="0"/>
        <v>33015</v>
      </c>
      <c r="R21" s="930">
        <v>16800</v>
      </c>
      <c r="S21" s="930">
        <v>2805</v>
      </c>
      <c r="T21" s="930">
        <v>16410</v>
      </c>
      <c r="U21" s="685" t="s">
        <v>19</v>
      </c>
      <c r="V21" s="685" t="s">
        <v>19</v>
      </c>
      <c r="W21" s="685" t="s">
        <v>19</v>
      </c>
      <c r="X21" s="930">
        <v>0</v>
      </c>
      <c r="Y21" s="685" t="s">
        <v>19</v>
      </c>
      <c r="Z21" s="685" t="s">
        <v>19</v>
      </c>
      <c r="AA21" s="353">
        <f t="shared" si="1"/>
        <v>36015</v>
      </c>
      <c r="AB21" s="930">
        <v>16800</v>
      </c>
      <c r="AC21" s="930">
        <v>2805</v>
      </c>
      <c r="AD21" s="930">
        <v>16410</v>
      </c>
      <c r="AE21" s="685" t="s">
        <v>19</v>
      </c>
      <c r="AF21" s="685" t="s">
        <v>19</v>
      </c>
      <c r="AG21" s="685" t="s">
        <v>19</v>
      </c>
      <c r="AH21" s="685" t="s">
        <v>19</v>
      </c>
      <c r="AI21" s="685" t="s">
        <v>19</v>
      </c>
      <c r="AJ21" s="685" t="s">
        <v>19</v>
      </c>
      <c r="AK21" s="353">
        <f t="shared" si="2"/>
        <v>36015</v>
      </c>
      <c r="AL21" s="248"/>
    </row>
    <row r="22" spans="1:38" s="33" customFormat="1" ht="15" customHeight="1" x14ac:dyDescent="0.25">
      <c r="A22" s="248"/>
      <c r="B22" s="350" t="s">
        <v>630</v>
      </c>
      <c r="C22" s="351" t="s">
        <v>552</v>
      </c>
      <c r="D22" s="352">
        <v>20161</v>
      </c>
      <c r="E22" s="352">
        <v>54449</v>
      </c>
      <c r="F22" s="352">
        <v>35291</v>
      </c>
      <c r="G22" s="352">
        <v>35291</v>
      </c>
      <c r="H22" s="930">
        <v>20231</v>
      </c>
      <c r="I22" s="930">
        <v>3378</v>
      </c>
      <c r="J22" s="930">
        <v>8674</v>
      </c>
      <c r="K22" s="685" t="s">
        <v>19</v>
      </c>
      <c r="L22" s="685" t="s">
        <v>19</v>
      </c>
      <c r="M22" s="685" t="s">
        <v>19</v>
      </c>
      <c r="N22" s="930">
        <v>0</v>
      </c>
      <c r="O22" s="685" t="s">
        <v>19</v>
      </c>
      <c r="P22" s="930">
        <v>0</v>
      </c>
      <c r="Q22" s="353">
        <f t="shared" si="0"/>
        <v>32283</v>
      </c>
      <c r="R22" s="930">
        <v>20231</v>
      </c>
      <c r="S22" s="930">
        <v>3378</v>
      </c>
      <c r="T22" s="930">
        <v>12673</v>
      </c>
      <c r="U22" s="685" t="s">
        <v>19</v>
      </c>
      <c r="V22" s="685" t="s">
        <v>19</v>
      </c>
      <c r="W22" s="685" t="s">
        <v>19</v>
      </c>
      <c r="X22" s="930">
        <v>0</v>
      </c>
      <c r="Y22" s="685" t="s">
        <v>19</v>
      </c>
      <c r="Z22" s="685" t="s">
        <v>19</v>
      </c>
      <c r="AA22" s="353">
        <f t="shared" si="1"/>
        <v>36282</v>
      </c>
      <c r="AB22" s="930">
        <v>20231</v>
      </c>
      <c r="AC22" s="930">
        <v>3378</v>
      </c>
      <c r="AD22" s="930">
        <v>12673</v>
      </c>
      <c r="AE22" s="685" t="s">
        <v>19</v>
      </c>
      <c r="AF22" s="685" t="s">
        <v>19</v>
      </c>
      <c r="AG22" s="685" t="s">
        <v>19</v>
      </c>
      <c r="AH22" s="685" t="s">
        <v>19</v>
      </c>
      <c r="AI22" s="685" t="s">
        <v>19</v>
      </c>
      <c r="AJ22" s="685" t="s">
        <v>19</v>
      </c>
      <c r="AK22" s="353">
        <f t="shared" si="2"/>
        <v>36282</v>
      </c>
      <c r="AL22" s="248"/>
    </row>
    <row r="23" spans="1:38" s="33" customFormat="1" ht="15" customHeight="1" x14ac:dyDescent="0.25">
      <c r="A23" s="248"/>
      <c r="B23" s="350" t="s">
        <v>632</v>
      </c>
      <c r="C23" s="351" t="s">
        <v>581</v>
      </c>
      <c r="D23" s="352">
        <v>191756</v>
      </c>
      <c r="E23" s="352">
        <v>61000</v>
      </c>
      <c r="F23" s="352">
        <v>5498</v>
      </c>
      <c r="G23" s="352">
        <v>5498</v>
      </c>
      <c r="H23" s="685"/>
      <c r="I23" s="685"/>
      <c r="J23" s="685"/>
      <c r="K23" s="685"/>
      <c r="L23" s="685"/>
      <c r="M23" s="685"/>
      <c r="N23" s="685"/>
      <c r="O23" s="930">
        <v>0</v>
      </c>
      <c r="P23" s="685"/>
      <c r="Q23" s="353">
        <f t="shared" si="0"/>
        <v>0</v>
      </c>
      <c r="R23" s="685"/>
      <c r="S23" s="685"/>
      <c r="T23" s="685"/>
      <c r="U23" s="685"/>
      <c r="V23" s="685"/>
      <c r="W23" s="685"/>
      <c r="X23" s="685"/>
      <c r="Y23" s="685" t="s">
        <v>19</v>
      </c>
      <c r="Z23" s="685"/>
      <c r="AA23" s="353">
        <f t="shared" si="1"/>
        <v>0</v>
      </c>
      <c r="AB23" s="685"/>
      <c r="AC23" s="685"/>
      <c r="AD23" s="685"/>
      <c r="AE23" s="685"/>
      <c r="AF23" s="685"/>
      <c r="AG23" s="685"/>
      <c r="AH23" s="685"/>
      <c r="AI23" s="685" t="s">
        <v>19</v>
      </c>
      <c r="AJ23" s="685"/>
      <c r="AK23" s="353">
        <f t="shared" si="2"/>
        <v>0</v>
      </c>
      <c r="AL23" s="248"/>
    </row>
    <row r="24" spans="1:38" s="33" customFormat="1" ht="15" customHeight="1" x14ac:dyDescent="0.2">
      <c r="A24" s="248"/>
      <c r="B24" s="350"/>
      <c r="C24" s="351"/>
      <c r="D24" s="352"/>
      <c r="E24" s="352"/>
      <c r="F24" s="352"/>
      <c r="G24" s="352"/>
      <c r="H24" s="353"/>
      <c r="I24" s="353"/>
      <c r="J24" s="353"/>
      <c r="K24" s="353"/>
      <c r="L24" s="353"/>
      <c r="M24" s="353"/>
      <c r="N24" s="353"/>
      <c r="O24" s="353"/>
      <c r="P24" s="353"/>
      <c r="Q24" s="353">
        <f t="shared" si="0"/>
        <v>0</v>
      </c>
      <c r="R24" s="353"/>
      <c r="S24" s="353"/>
      <c r="T24" s="353"/>
      <c r="U24" s="353"/>
      <c r="V24" s="353"/>
      <c r="W24" s="353"/>
      <c r="X24" s="353"/>
      <c r="Y24" s="353"/>
      <c r="Z24" s="353"/>
      <c r="AA24" s="353">
        <f t="shared" si="1"/>
        <v>0</v>
      </c>
      <c r="AB24" s="353"/>
      <c r="AC24" s="353"/>
      <c r="AD24" s="353"/>
      <c r="AE24" s="353"/>
      <c r="AF24" s="353"/>
      <c r="AG24" s="353"/>
      <c r="AH24" s="353"/>
      <c r="AI24" s="353"/>
      <c r="AJ24" s="353"/>
      <c r="AK24" s="353">
        <f t="shared" si="2"/>
        <v>0</v>
      </c>
      <c r="AL24" s="248"/>
    </row>
    <row r="25" spans="1:38" s="33" customFormat="1" ht="15" customHeight="1" x14ac:dyDescent="0.2">
      <c r="A25" s="248"/>
      <c r="B25" s="350"/>
      <c r="C25" s="351"/>
      <c r="D25" s="352"/>
      <c r="E25" s="352"/>
      <c r="F25" s="352"/>
      <c r="G25" s="352"/>
      <c r="H25" s="353"/>
      <c r="I25" s="353"/>
      <c r="J25" s="353"/>
      <c r="K25" s="353"/>
      <c r="L25" s="353"/>
      <c r="M25" s="353"/>
      <c r="N25" s="353"/>
      <c r="O25" s="353"/>
      <c r="P25" s="353"/>
      <c r="Q25" s="353">
        <f t="shared" si="0"/>
        <v>0</v>
      </c>
      <c r="R25" s="353"/>
      <c r="S25" s="353"/>
      <c r="T25" s="353"/>
      <c r="U25" s="353"/>
      <c r="V25" s="353"/>
      <c r="W25" s="353"/>
      <c r="X25" s="353"/>
      <c r="Y25" s="353"/>
      <c r="Z25" s="353"/>
      <c r="AA25" s="353">
        <f t="shared" si="1"/>
        <v>0</v>
      </c>
      <c r="AB25" s="353"/>
      <c r="AC25" s="353"/>
      <c r="AD25" s="353"/>
      <c r="AE25" s="353"/>
      <c r="AF25" s="353"/>
      <c r="AG25" s="353"/>
      <c r="AH25" s="353"/>
      <c r="AI25" s="353"/>
      <c r="AJ25" s="353"/>
      <c r="AK25" s="353">
        <f t="shared" si="2"/>
        <v>0</v>
      </c>
      <c r="AL25" s="248"/>
    </row>
    <row r="26" spans="1:38" s="33" customFormat="1" ht="15" customHeight="1" x14ac:dyDescent="0.2">
      <c r="A26" s="248"/>
      <c r="B26" s="350"/>
      <c r="C26" s="351"/>
      <c r="D26" s="352"/>
      <c r="E26" s="352"/>
      <c r="F26" s="352"/>
      <c r="G26" s="352"/>
      <c r="H26" s="353"/>
      <c r="I26" s="353"/>
      <c r="J26" s="353"/>
      <c r="K26" s="353"/>
      <c r="L26" s="353"/>
      <c r="M26" s="353"/>
      <c r="N26" s="353"/>
      <c r="O26" s="353"/>
      <c r="P26" s="353"/>
      <c r="Q26" s="353">
        <f t="shared" si="0"/>
        <v>0</v>
      </c>
      <c r="R26" s="353"/>
      <c r="S26" s="353"/>
      <c r="T26" s="353"/>
      <c r="U26" s="353"/>
      <c r="V26" s="353"/>
      <c r="W26" s="353"/>
      <c r="X26" s="353"/>
      <c r="Y26" s="353"/>
      <c r="Z26" s="353"/>
      <c r="AA26" s="353">
        <f t="shared" si="1"/>
        <v>0</v>
      </c>
      <c r="AB26" s="353"/>
      <c r="AC26" s="353"/>
      <c r="AD26" s="353"/>
      <c r="AE26" s="353"/>
      <c r="AF26" s="353"/>
      <c r="AG26" s="353"/>
      <c r="AH26" s="353"/>
      <c r="AI26" s="353"/>
      <c r="AJ26" s="353"/>
      <c r="AK26" s="353">
        <f t="shared" si="2"/>
        <v>0</v>
      </c>
      <c r="AL26" s="248"/>
    </row>
    <row r="27" spans="1:38" s="33" customFormat="1" ht="15" customHeight="1" x14ac:dyDescent="0.2">
      <c r="A27" s="248"/>
      <c r="B27" s="350"/>
      <c r="C27" s="351"/>
      <c r="D27" s="352"/>
      <c r="E27" s="352"/>
      <c r="F27" s="352"/>
      <c r="G27" s="352"/>
      <c r="H27" s="353"/>
      <c r="I27" s="353"/>
      <c r="J27" s="353"/>
      <c r="K27" s="353"/>
      <c r="L27" s="353"/>
      <c r="M27" s="353"/>
      <c r="N27" s="353"/>
      <c r="O27" s="353"/>
      <c r="P27" s="353"/>
      <c r="Q27" s="353">
        <f t="shared" si="0"/>
        <v>0</v>
      </c>
      <c r="R27" s="353"/>
      <c r="S27" s="353"/>
      <c r="T27" s="353"/>
      <c r="U27" s="353"/>
      <c r="V27" s="353"/>
      <c r="W27" s="353"/>
      <c r="X27" s="353"/>
      <c r="Y27" s="353"/>
      <c r="Z27" s="353"/>
      <c r="AA27" s="353">
        <f t="shared" si="1"/>
        <v>0</v>
      </c>
      <c r="AB27" s="353"/>
      <c r="AC27" s="353"/>
      <c r="AD27" s="353"/>
      <c r="AE27" s="353"/>
      <c r="AF27" s="353"/>
      <c r="AG27" s="353"/>
      <c r="AH27" s="353"/>
      <c r="AI27" s="353"/>
      <c r="AJ27" s="353"/>
      <c r="AK27" s="353">
        <f t="shared" si="2"/>
        <v>0</v>
      </c>
      <c r="AL27" s="248"/>
    </row>
    <row r="28" spans="1:38" s="33" customFormat="1" ht="15" customHeight="1" x14ac:dyDescent="0.2">
      <c r="A28" s="248"/>
      <c r="B28" s="350"/>
      <c r="C28" s="351"/>
      <c r="D28" s="352"/>
      <c r="E28" s="352"/>
      <c r="F28" s="352"/>
      <c r="G28" s="352"/>
      <c r="H28" s="353"/>
      <c r="I28" s="353"/>
      <c r="J28" s="353"/>
      <c r="K28" s="353"/>
      <c r="L28" s="353"/>
      <c r="M28" s="353"/>
      <c r="N28" s="353"/>
      <c r="O28" s="353"/>
      <c r="P28" s="353"/>
      <c r="Q28" s="353">
        <f t="shared" si="0"/>
        <v>0</v>
      </c>
      <c r="R28" s="353"/>
      <c r="S28" s="353"/>
      <c r="T28" s="353"/>
      <c r="U28" s="353"/>
      <c r="V28" s="353"/>
      <c r="W28" s="353"/>
      <c r="X28" s="353"/>
      <c r="Y28" s="353"/>
      <c r="Z28" s="353"/>
      <c r="AA28" s="353">
        <f t="shared" si="1"/>
        <v>0</v>
      </c>
      <c r="AB28" s="353"/>
      <c r="AC28" s="353"/>
      <c r="AD28" s="353"/>
      <c r="AE28" s="353"/>
      <c r="AF28" s="353"/>
      <c r="AG28" s="353"/>
      <c r="AH28" s="353"/>
      <c r="AI28" s="353"/>
      <c r="AJ28" s="353"/>
      <c r="AK28" s="353">
        <f t="shared" si="2"/>
        <v>0</v>
      </c>
      <c r="AL28" s="248"/>
    </row>
    <row r="29" spans="1:38" s="33" customFormat="1" ht="15" customHeight="1" x14ac:dyDescent="0.2">
      <c r="A29" s="248"/>
      <c r="B29" s="350"/>
      <c r="C29" s="351"/>
      <c r="D29" s="352"/>
      <c r="E29" s="352"/>
      <c r="F29" s="352"/>
      <c r="G29" s="352"/>
      <c r="H29" s="353"/>
      <c r="I29" s="353"/>
      <c r="J29" s="353"/>
      <c r="K29" s="353"/>
      <c r="L29" s="353"/>
      <c r="M29" s="353"/>
      <c r="N29" s="353"/>
      <c r="O29" s="353"/>
      <c r="P29" s="353"/>
      <c r="Q29" s="353">
        <f t="shared" si="0"/>
        <v>0</v>
      </c>
      <c r="R29" s="353"/>
      <c r="S29" s="353"/>
      <c r="T29" s="353"/>
      <c r="U29" s="353"/>
      <c r="V29" s="353"/>
      <c r="W29" s="353"/>
      <c r="X29" s="353"/>
      <c r="Y29" s="353"/>
      <c r="Z29" s="353"/>
      <c r="AA29" s="353">
        <f t="shared" si="1"/>
        <v>0</v>
      </c>
      <c r="AB29" s="353"/>
      <c r="AC29" s="353"/>
      <c r="AD29" s="353"/>
      <c r="AE29" s="353"/>
      <c r="AF29" s="353"/>
      <c r="AG29" s="353"/>
      <c r="AH29" s="353"/>
      <c r="AI29" s="353"/>
      <c r="AJ29" s="353"/>
      <c r="AK29" s="353">
        <f t="shared" si="2"/>
        <v>0</v>
      </c>
      <c r="AL29" s="248"/>
    </row>
    <row r="30" spans="1:38" s="33" customFormat="1" ht="15" customHeight="1" x14ac:dyDescent="0.2">
      <c r="A30" s="248"/>
      <c r="B30" s="350"/>
      <c r="C30" s="351"/>
      <c r="D30" s="352"/>
      <c r="E30" s="352"/>
      <c r="F30" s="352"/>
      <c r="G30" s="352"/>
      <c r="H30" s="353"/>
      <c r="I30" s="353"/>
      <c r="J30" s="353"/>
      <c r="K30" s="353"/>
      <c r="L30" s="353"/>
      <c r="M30" s="353"/>
      <c r="N30" s="353"/>
      <c r="O30" s="353"/>
      <c r="P30" s="353"/>
      <c r="Q30" s="353">
        <f t="shared" si="0"/>
        <v>0</v>
      </c>
      <c r="R30" s="353"/>
      <c r="S30" s="353"/>
      <c r="T30" s="353"/>
      <c r="U30" s="353"/>
      <c r="V30" s="353"/>
      <c r="W30" s="353"/>
      <c r="X30" s="353"/>
      <c r="Y30" s="353"/>
      <c r="Z30" s="353"/>
      <c r="AA30" s="353">
        <f t="shared" si="1"/>
        <v>0</v>
      </c>
      <c r="AB30" s="353"/>
      <c r="AC30" s="353"/>
      <c r="AD30" s="353"/>
      <c r="AE30" s="353"/>
      <c r="AF30" s="353"/>
      <c r="AG30" s="353"/>
      <c r="AH30" s="353"/>
      <c r="AI30" s="353"/>
      <c r="AJ30" s="353"/>
      <c r="AK30" s="353">
        <f t="shared" si="2"/>
        <v>0</v>
      </c>
      <c r="AL30" s="248"/>
    </row>
    <row r="31" spans="1:38" s="33" customFormat="1" ht="15" customHeight="1" x14ac:dyDescent="0.2">
      <c r="A31" s="248"/>
      <c r="B31" s="350"/>
      <c r="C31" s="351"/>
      <c r="D31" s="352"/>
      <c r="E31" s="352"/>
      <c r="F31" s="352"/>
      <c r="G31" s="352"/>
      <c r="H31" s="353"/>
      <c r="I31" s="353"/>
      <c r="J31" s="353"/>
      <c r="K31" s="353"/>
      <c r="L31" s="353"/>
      <c r="M31" s="353"/>
      <c r="N31" s="353"/>
      <c r="O31" s="353"/>
      <c r="P31" s="353"/>
      <c r="Q31" s="353">
        <f t="shared" si="0"/>
        <v>0</v>
      </c>
      <c r="R31" s="353"/>
      <c r="S31" s="353"/>
      <c r="T31" s="353"/>
      <c r="U31" s="353"/>
      <c r="V31" s="353"/>
      <c r="W31" s="353"/>
      <c r="X31" s="353"/>
      <c r="Y31" s="353"/>
      <c r="Z31" s="353"/>
      <c r="AA31" s="353">
        <f t="shared" si="1"/>
        <v>0</v>
      </c>
      <c r="AB31" s="353"/>
      <c r="AC31" s="353"/>
      <c r="AD31" s="353"/>
      <c r="AE31" s="353"/>
      <c r="AF31" s="353"/>
      <c r="AG31" s="353"/>
      <c r="AH31" s="353"/>
      <c r="AI31" s="353"/>
      <c r="AJ31" s="353"/>
      <c r="AK31" s="353">
        <f t="shared" si="2"/>
        <v>0</v>
      </c>
      <c r="AL31" s="248"/>
    </row>
    <row r="32" spans="1:38" s="33" customFormat="1" ht="15" customHeight="1" x14ac:dyDescent="0.2">
      <c r="A32" s="248"/>
      <c r="B32" s="350"/>
      <c r="C32" s="351"/>
      <c r="D32" s="352"/>
      <c r="E32" s="352"/>
      <c r="F32" s="352"/>
      <c r="G32" s="352"/>
      <c r="H32" s="353"/>
      <c r="I32" s="353"/>
      <c r="J32" s="353"/>
      <c r="K32" s="353"/>
      <c r="L32" s="353"/>
      <c r="M32" s="353"/>
      <c r="N32" s="353"/>
      <c r="O32" s="353"/>
      <c r="P32" s="353"/>
      <c r="Q32" s="353">
        <f t="shared" si="0"/>
        <v>0</v>
      </c>
      <c r="R32" s="353"/>
      <c r="S32" s="353"/>
      <c r="T32" s="353"/>
      <c r="U32" s="353"/>
      <c r="V32" s="353"/>
      <c r="W32" s="353"/>
      <c r="X32" s="353"/>
      <c r="Y32" s="353"/>
      <c r="Z32" s="353"/>
      <c r="AA32" s="353">
        <f t="shared" si="1"/>
        <v>0</v>
      </c>
      <c r="AB32" s="353"/>
      <c r="AC32" s="353"/>
      <c r="AD32" s="353"/>
      <c r="AE32" s="353"/>
      <c r="AF32" s="353"/>
      <c r="AG32" s="353"/>
      <c r="AH32" s="353"/>
      <c r="AI32" s="353"/>
      <c r="AJ32" s="353"/>
      <c r="AK32" s="353">
        <f t="shared" si="2"/>
        <v>0</v>
      </c>
      <c r="AL32" s="248"/>
    </row>
    <row r="33" spans="1:38" s="33" customFormat="1" ht="15" customHeight="1" x14ac:dyDescent="0.2">
      <c r="A33" s="248"/>
      <c r="B33" s="350"/>
      <c r="C33" s="351"/>
      <c r="D33" s="352"/>
      <c r="E33" s="352"/>
      <c r="F33" s="352"/>
      <c r="G33" s="352"/>
      <c r="H33" s="353"/>
      <c r="I33" s="353"/>
      <c r="J33" s="353"/>
      <c r="K33" s="353"/>
      <c r="L33" s="353"/>
      <c r="M33" s="353"/>
      <c r="N33" s="353"/>
      <c r="O33" s="353"/>
      <c r="P33" s="353"/>
      <c r="Q33" s="353">
        <f t="shared" si="0"/>
        <v>0</v>
      </c>
      <c r="R33" s="353"/>
      <c r="S33" s="353"/>
      <c r="T33" s="353"/>
      <c r="U33" s="353"/>
      <c r="V33" s="353"/>
      <c r="W33" s="353"/>
      <c r="X33" s="353"/>
      <c r="Y33" s="353"/>
      <c r="Z33" s="353"/>
      <c r="AA33" s="353">
        <f t="shared" si="1"/>
        <v>0</v>
      </c>
      <c r="AB33" s="353"/>
      <c r="AC33" s="353"/>
      <c r="AD33" s="353"/>
      <c r="AE33" s="353"/>
      <c r="AF33" s="353"/>
      <c r="AG33" s="353"/>
      <c r="AH33" s="353"/>
      <c r="AI33" s="353"/>
      <c r="AJ33" s="353"/>
      <c r="AK33" s="353">
        <f t="shared" si="2"/>
        <v>0</v>
      </c>
      <c r="AL33" s="248"/>
    </row>
    <row r="34" spans="1:38" s="33" customFormat="1" ht="15" customHeight="1" x14ac:dyDescent="0.2">
      <c r="A34" s="248"/>
      <c r="B34" s="350"/>
      <c r="C34" s="351"/>
      <c r="D34" s="352"/>
      <c r="E34" s="352"/>
      <c r="F34" s="352"/>
      <c r="G34" s="352"/>
      <c r="H34" s="353"/>
      <c r="I34" s="353"/>
      <c r="J34" s="353"/>
      <c r="K34" s="353"/>
      <c r="L34" s="353"/>
      <c r="M34" s="353"/>
      <c r="N34" s="353"/>
      <c r="O34" s="353"/>
      <c r="P34" s="353"/>
      <c r="Q34" s="353">
        <f t="shared" si="0"/>
        <v>0</v>
      </c>
      <c r="R34" s="353"/>
      <c r="S34" s="353"/>
      <c r="T34" s="353"/>
      <c r="U34" s="353"/>
      <c r="V34" s="353"/>
      <c r="W34" s="353"/>
      <c r="X34" s="353"/>
      <c r="Y34" s="353"/>
      <c r="Z34" s="353"/>
      <c r="AA34" s="353">
        <f t="shared" si="1"/>
        <v>0</v>
      </c>
      <c r="AB34" s="353"/>
      <c r="AC34" s="353"/>
      <c r="AD34" s="353"/>
      <c r="AE34" s="353"/>
      <c r="AF34" s="353"/>
      <c r="AG34" s="353"/>
      <c r="AH34" s="353"/>
      <c r="AI34" s="353"/>
      <c r="AJ34" s="353"/>
      <c r="AK34" s="353">
        <f t="shared" si="2"/>
        <v>0</v>
      </c>
      <c r="AL34" s="248"/>
    </row>
    <row r="35" spans="1:38" s="33" customFormat="1" ht="15" customHeight="1" x14ac:dyDescent="0.2">
      <c r="A35" s="248"/>
      <c r="B35" s="350"/>
      <c r="C35" s="351"/>
      <c r="D35" s="352"/>
      <c r="E35" s="352"/>
      <c r="F35" s="352"/>
      <c r="G35" s="352"/>
      <c r="H35" s="353"/>
      <c r="I35" s="353"/>
      <c r="J35" s="353"/>
      <c r="K35" s="353"/>
      <c r="L35" s="353"/>
      <c r="M35" s="353"/>
      <c r="N35" s="353"/>
      <c r="O35" s="353"/>
      <c r="P35" s="353"/>
      <c r="Q35" s="353">
        <f t="shared" si="0"/>
        <v>0</v>
      </c>
      <c r="R35" s="353"/>
      <c r="S35" s="353"/>
      <c r="T35" s="353"/>
      <c r="U35" s="353"/>
      <c r="V35" s="353"/>
      <c r="W35" s="353"/>
      <c r="X35" s="353"/>
      <c r="Y35" s="353"/>
      <c r="Z35" s="353"/>
      <c r="AA35" s="353">
        <f t="shared" si="1"/>
        <v>0</v>
      </c>
      <c r="AB35" s="353"/>
      <c r="AC35" s="353"/>
      <c r="AD35" s="353"/>
      <c r="AE35" s="353"/>
      <c r="AF35" s="353"/>
      <c r="AG35" s="353"/>
      <c r="AH35" s="353"/>
      <c r="AI35" s="353"/>
      <c r="AJ35" s="353"/>
      <c r="AK35" s="353">
        <f t="shared" si="2"/>
        <v>0</v>
      </c>
      <c r="AL35" s="248"/>
    </row>
    <row r="36" spans="1:38" s="33" customFormat="1" ht="15" customHeight="1" x14ac:dyDescent="0.2">
      <c r="A36" s="248"/>
      <c r="B36" s="350"/>
      <c r="C36" s="351"/>
      <c r="D36" s="352"/>
      <c r="E36" s="352"/>
      <c r="F36" s="352"/>
      <c r="G36" s="352"/>
      <c r="H36" s="353"/>
      <c r="I36" s="353"/>
      <c r="J36" s="353"/>
      <c r="K36" s="353"/>
      <c r="L36" s="353"/>
      <c r="M36" s="353"/>
      <c r="N36" s="353"/>
      <c r="O36" s="353"/>
      <c r="P36" s="353"/>
      <c r="Q36" s="353">
        <f t="shared" si="0"/>
        <v>0</v>
      </c>
      <c r="R36" s="353"/>
      <c r="S36" s="353"/>
      <c r="T36" s="353"/>
      <c r="U36" s="353"/>
      <c r="V36" s="353"/>
      <c r="W36" s="353"/>
      <c r="X36" s="353"/>
      <c r="Y36" s="353"/>
      <c r="Z36" s="353"/>
      <c r="AA36" s="353">
        <f t="shared" si="1"/>
        <v>0</v>
      </c>
      <c r="AB36" s="353"/>
      <c r="AC36" s="353"/>
      <c r="AD36" s="353"/>
      <c r="AE36" s="353"/>
      <c r="AF36" s="353"/>
      <c r="AG36" s="353"/>
      <c r="AH36" s="353"/>
      <c r="AI36" s="353"/>
      <c r="AJ36" s="353"/>
      <c r="AK36" s="353">
        <f t="shared" si="2"/>
        <v>0</v>
      </c>
      <c r="AL36" s="248"/>
    </row>
    <row r="37" spans="1:38" x14ac:dyDescent="0.25">
      <c r="A37" s="280"/>
      <c r="AL37" s="280"/>
    </row>
    <row r="38" spans="1:38" s="33" customFormat="1" ht="15" customHeight="1" x14ac:dyDescent="0.2">
      <c r="A38" s="248"/>
      <c r="B38" s="1154" t="s">
        <v>118</v>
      </c>
      <c r="C38" s="1155"/>
      <c r="D38" s="1170"/>
      <c r="E38" s="1171"/>
      <c r="F38" s="1170">
        <f>'Tabela 4'!$K$22</f>
        <v>0</v>
      </c>
      <c r="G38" s="1172"/>
      <c r="H38" s="1156">
        <f>'Tabela 4'!$L$22</f>
        <v>4000</v>
      </c>
      <c r="I38" s="1157"/>
      <c r="J38" s="1157"/>
      <c r="K38" s="1157"/>
      <c r="L38" s="1157"/>
      <c r="M38" s="1157"/>
      <c r="N38" s="1157"/>
      <c r="O38" s="1157"/>
      <c r="P38" s="1158"/>
      <c r="Q38" s="354"/>
      <c r="R38" s="1156">
        <f>'(D1) Tavanet Buxhetore'!$D$106</f>
        <v>4000</v>
      </c>
      <c r="S38" s="1157"/>
      <c r="T38" s="1157"/>
      <c r="U38" s="1157"/>
      <c r="V38" s="1157"/>
      <c r="W38" s="1157"/>
      <c r="X38" s="1157"/>
      <c r="Y38" s="1157"/>
      <c r="Z38" s="1158"/>
      <c r="AA38" s="354"/>
      <c r="AB38" s="1156">
        <f>'(D1) Tavanet Buxhetore'!$E$106</f>
        <v>4000</v>
      </c>
      <c r="AC38" s="1157"/>
      <c r="AD38" s="1157"/>
      <c r="AE38" s="1157"/>
      <c r="AF38" s="1157"/>
      <c r="AG38" s="1157"/>
      <c r="AH38" s="1157"/>
      <c r="AI38" s="1157"/>
      <c r="AJ38" s="1158"/>
      <c r="AK38" s="354"/>
      <c r="AL38" s="248"/>
    </row>
    <row r="39" spans="1:38" s="33" customFormat="1" ht="15" customHeight="1" x14ac:dyDescent="0.25">
      <c r="A39" s="248"/>
      <c r="B39" s="1159" t="s">
        <v>156</v>
      </c>
      <c r="C39" s="1159"/>
      <c r="D39" s="357"/>
      <c r="E39" s="357"/>
      <c r="F39" s="357"/>
      <c r="G39" s="357"/>
      <c r="H39" s="357">
        <f>'Tabela 3-5'!$H$13</f>
        <v>298503</v>
      </c>
      <c r="I39" s="357">
        <f>'Tabela 3-5'!$H$14</f>
        <v>49849</v>
      </c>
      <c r="J39" s="357">
        <f>'Tabela 3-5'!$H$16</f>
        <v>398413</v>
      </c>
      <c r="K39" s="357">
        <f>'Tabela 3-5'!$H$17</f>
        <v>0</v>
      </c>
      <c r="L39" s="357">
        <f>'Tabela 3-5'!$H$18</f>
        <v>0</v>
      </c>
      <c r="M39" s="357">
        <f>'Tabela 3-5'!$H$19</f>
        <v>0</v>
      </c>
      <c r="N39" s="357">
        <f>'Tabela 3-5'!$H$20</f>
        <v>0</v>
      </c>
      <c r="O39" s="357">
        <f>'Tabela 3-5'!$H$22</f>
        <v>0</v>
      </c>
      <c r="P39" s="357">
        <f>'Tabela 3-5'!$H$23</f>
        <v>225660</v>
      </c>
      <c r="Q39" s="357">
        <f>SUM(H39:P39)</f>
        <v>972425</v>
      </c>
      <c r="R39" s="357">
        <f>'Tabela 3-5'!$I$13</f>
        <v>300452</v>
      </c>
      <c r="S39" s="357">
        <f>'Tabela 3-5'!$I$14</f>
        <v>50175</v>
      </c>
      <c r="T39" s="357">
        <f>'Tabela 3-5'!$I$16</f>
        <v>444088</v>
      </c>
      <c r="U39" s="357">
        <f>'Tabela 3-5'!$I$17</f>
        <v>0</v>
      </c>
      <c r="V39" s="357">
        <f>'Tabela 3-5'!$I$18</f>
        <v>0</v>
      </c>
      <c r="W39" s="357">
        <f>'Tabela 3-5'!$I$19</f>
        <v>0</v>
      </c>
      <c r="X39" s="357">
        <f>'Tabela 3-5'!$I$20</f>
        <v>0</v>
      </c>
      <c r="Y39" s="357">
        <f>'Tabela 3-5'!$I$22</f>
        <v>0</v>
      </c>
      <c r="Z39" s="357">
        <f>'Tabela 3-5'!$I$23</f>
        <v>211395</v>
      </c>
      <c r="AA39" s="357">
        <f>SUM(R39:Z39)</f>
        <v>1006110</v>
      </c>
      <c r="AB39" s="357">
        <f>'Tabela 3-5'!$J$13</f>
        <v>300452</v>
      </c>
      <c r="AC39" s="357">
        <f>'Tabela 3-5'!$J$14</f>
        <v>50175</v>
      </c>
      <c r="AD39" s="357">
        <f>'Tabela 3-5'!$J$16</f>
        <v>444088</v>
      </c>
      <c r="AE39" s="357">
        <f>'Tabela 3-5'!$J$17</f>
        <v>0</v>
      </c>
      <c r="AF39" s="357">
        <f>'Tabela 3-5'!$J$18</f>
        <v>0</v>
      </c>
      <c r="AG39" s="357">
        <f>'Tabela 3-5'!$J$19</f>
        <v>0</v>
      </c>
      <c r="AH39" s="357">
        <f>'Tabela 3-5'!$J$20</f>
        <v>0</v>
      </c>
      <c r="AI39" s="357">
        <f>'Tabela 3-5'!$J$22</f>
        <v>0</v>
      </c>
      <c r="AJ39" s="357">
        <f>'Tabela 3-5'!$J$23</f>
        <v>238895</v>
      </c>
      <c r="AK39" s="357">
        <f>SUM(AB39:AJ39)</f>
        <v>1033610</v>
      </c>
      <c r="AL39" s="248"/>
    </row>
    <row r="40" spans="1:38" x14ac:dyDescent="0.2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row>
    <row r="43" spans="1:38" s="33" customFormat="1" ht="12.75" x14ac:dyDescent="0.2">
      <c r="A43" s="248"/>
      <c r="B43" s="248"/>
      <c r="C43" s="248"/>
      <c r="D43" s="248"/>
      <c r="E43" s="248"/>
      <c r="F43" s="248"/>
      <c r="G43" s="248"/>
      <c r="H43" s="248"/>
      <c r="I43" s="248"/>
      <c r="J43" s="248"/>
      <c r="K43" s="248"/>
      <c r="L43" s="248"/>
      <c r="M43" s="248"/>
      <c r="N43" s="248"/>
      <c r="O43" s="248"/>
      <c r="P43" s="248"/>
      <c r="Q43" s="248"/>
      <c r="R43" s="248"/>
    </row>
    <row r="44" spans="1:38" s="33" customFormat="1" ht="21" x14ac:dyDescent="0.35">
      <c r="A44" s="248"/>
      <c r="B44" s="1160" t="s">
        <v>161</v>
      </c>
      <c r="C44" s="1161"/>
      <c r="D44" s="1161"/>
      <c r="E44" s="1161"/>
      <c r="F44" s="1161"/>
      <c r="G44" s="1161"/>
      <c r="H44" s="1161"/>
      <c r="I44" s="1161"/>
      <c r="J44" s="1161"/>
      <c r="K44" s="1161"/>
      <c r="L44" s="1161"/>
      <c r="M44" s="1161"/>
      <c r="N44" s="1161"/>
      <c r="O44" s="1161"/>
      <c r="P44" s="1161"/>
      <c r="Q44" s="1162"/>
      <c r="R44" s="248"/>
    </row>
    <row r="45" spans="1:38" s="33" customFormat="1" ht="12.75" x14ac:dyDescent="0.2">
      <c r="A45" s="248"/>
      <c r="B45" s="2"/>
      <c r="C45" s="1"/>
      <c r="D45" s="2"/>
      <c r="E45" s="2"/>
      <c r="F45" s="2"/>
      <c r="G45" s="2"/>
      <c r="H45" s="2"/>
      <c r="I45" s="2"/>
      <c r="J45" s="2"/>
      <c r="K45" s="2"/>
      <c r="L45" s="2"/>
      <c r="M45" s="2"/>
      <c r="N45" s="2"/>
      <c r="O45" s="2"/>
      <c r="P45" s="2"/>
      <c r="Q45" s="2"/>
      <c r="R45" s="248"/>
    </row>
    <row r="46" spans="1:38" s="33" customFormat="1" ht="21" customHeight="1" x14ac:dyDescent="0.2">
      <c r="A46" s="248"/>
      <c r="C46" s="54"/>
      <c r="D46" s="344">
        <v>2021</v>
      </c>
      <c r="E46" s="344">
        <v>2022</v>
      </c>
      <c r="F46" s="344">
        <v>2023</v>
      </c>
      <c r="G46" s="345"/>
      <c r="H46" s="1163">
        <f>$H$4</f>
        <v>2024</v>
      </c>
      <c r="I46" s="1164"/>
      <c r="J46" s="1164"/>
      <c r="K46" s="1164"/>
      <c r="L46" s="1164"/>
      <c r="M46" s="1164"/>
      <c r="N46" s="1164"/>
      <c r="O46" s="1164"/>
      <c r="P46" s="1164"/>
      <c r="Q46" s="1165"/>
      <c r="R46" s="248"/>
    </row>
    <row r="47" spans="1:38" s="33" customFormat="1" ht="21" customHeight="1" x14ac:dyDescent="0.2">
      <c r="A47" s="248"/>
      <c r="C47" s="54"/>
      <c r="D47" s="1173" t="s">
        <v>2</v>
      </c>
      <c r="E47" s="1173" t="s">
        <v>2</v>
      </c>
      <c r="F47" s="1173" t="s">
        <v>122</v>
      </c>
      <c r="G47" s="1173" t="s">
        <v>162</v>
      </c>
      <c r="H47" s="1166" t="s">
        <v>124</v>
      </c>
      <c r="I47" s="1167"/>
      <c r="J47" s="1166" t="s">
        <v>163</v>
      </c>
      <c r="K47" s="1168"/>
      <c r="L47" s="1168"/>
      <c r="M47" s="1168"/>
      <c r="N47" s="1167"/>
      <c r="O47" s="1166" t="s">
        <v>164</v>
      </c>
      <c r="P47" s="1167"/>
      <c r="Q47" s="1175" t="s">
        <v>165</v>
      </c>
      <c r="R47" s="248"/>
    </row>
    <row r="48" spans="1:38" s="36" customFormat="1" ht="21.75" customHeight="1" x14ac:dyDescent="0.25">
      <c r="A48" s="248"/>
      <c r="B48" s="346" t="s">
        <v>166</v>
      </c>
      <c r="C48" s="346" t="s">
        <v>167</v>
      </c>
      <c r="D48" s="1174"/>
      <c r="E48" s="1174"/>
      <c r="F48" s="1174"/>
      <c r="G48" s="1174"/>
      <c r="H48" s="347">
        <v>600</v>
      </c>
      <c r="I48" s="347">
        <v>601</v>
      </c>
      <c r="J48" s="347">
        <v>602</v>
      </c>
      <c r="K48" s="347">
        <v>603</v>
      </c>
      <c r="L48" s="347">
        <v>604</v>
      </c>
      <c r="M48" s="347">
        <v>605</v>
      </c>
      <c r="N48" s="347">
        <v>606</v>
      </c>
      <c r="O48" s="347">
        <v>230</v>
      </c>
      <c r="P48" s="347">
        <v>231</v>
      </c>
      <c r="Q48" s="1176"/>
      <c r="R48" s="248"/>
    </row>
    <row r="49" spans="1:18" s="33" customFormat="1" ht="15" customHeight="1" x14ac:dyDescent="0.25">
      <c r="A49" s="248"/>
      <c r="B49" s="355" t="str">
        <f t="shared" ref="B49:C78" si="3">B7</f>
        <v>01110</v>
      </c>
      <c r="C49" s="356" t="str">
        <f t="shared" si="3"/>
        <v>Planifikimi Menaxhimi dhe Administrimi</v>
      </c>
      <c r="D49" s="352">
        <v>137563</v>
      </c>
      <c r="E49" s="352">
        <v>173507</v>
      </c>
      <c r="F49" s="352">
        <v>197200</v>
      </c>
      <c r="G49" s="352">
        <v>197200</v>
      </c>
      <c r="H49" s="930">
        <v>99401</v>
      </c>
      <c r="I49" s="930">
        <v>16600</v>
      </c>
      <c r="J49" s="930">
        <v>37257</v>
      </c>
      <c r="K49" s="685" t="s">
        <v>19</v>
      </c>
      <c r="L49" s="930">
        <v>0</v>
      </c>
      <c r="M49" s="685" t="s">
        <v>19</v>
      </c>
      <c r="N49" s="930">
        <v>0</v>
      </c>
      <c r="O49" s="685" t="s">
        <v>19</v>
      </c>
      <c r="P49" s="930">
        <v>5000</v>
      </c>
      <c r="Q49" s="353">
        <f>SUM(H49:P49)</f>
        <v>158258</v>
      </c>
      <c r="R49" s="248"/>
    </row>
    <row r="50" spans="1:18" s="33" customFormat="1" ht="15" customHeight="1" x14ac:dyDescent="0.25">
      <c r="A50" s="248"/>
      <c r="B50" s="355" t="str">
        <f t="shared" si="3"/>
        <v>03140</v>
      </c>
      <c r="C50" s="356" t="str">
        <f t="shared" si="3"/>
        <v>Shërbimet e Policisë Vendore</v>
      </c>
      <c r="D50" s="352">
        <v>8578</v>
      </c>
      <c r="E50" s="352">
        <v>8568</v>
      </c>
      <c r="F50" s="352">
        <v>9215</v>
      </c>
      <c r="G50" s="352">
        <v>9215</v>
      </c>
      <c r="H50" s="930">
        <v>7491</v>
      </c>
      <c r="I50" s="930">
        <v>1251</v>
      </c>
      <c r="J50" s="930">
        <v>1261</v>
      </c>
      <c r="K50" s="685" t="s">
        <v>19</v>
      </c>
      <c r="L50" s="685" t="s">
        <v>19</v>
      </c>
      <c r="M50" s="685" t="s">
        <v>19</v>
      </c>
      <c r="N50" s="930">
        <v>0</v>
      </c>
      <c r="O50" s="685" t="s">
        <v>19</v>
      </c>
      <c r="P50" s="685" t="s">
        <v>19</v>
      </c>
      <c r="Q50" s="353">
        <f t="shared" ref="Q50:Q78" si="4">SUM(H50:P50)</f>
        <v>10003</v>
      </c>
      <c r="R50" s="248"/>
    </row>
    <row r="51" spans="1:18" s="33" customFormat="1" ht="15" customHeight="1" x14ac:dyDescent="0.25">
      <c r="A51" s="248"/>
      <c r="B51" s="355" t="str">
        <f t="shared" si="3"/>
        <v>04220</v>
      </c>
      <c r="C51" s="356" t="str">
        <f t="shared" si="3"/>
        <v>Shërbimet bujqësore, inspektimi, siguria ushqimore dhe mbrojtja e konsumatorëve</v>
      </c>
      <c r="D51" s="352">
        <v>5632</v>
      </c>
      <c r="E51" s="352">
        <v>6740</v>
      </c>
      <c r="F51" s="352">
        <v>7446</v>
      </c>
      <c r="G51" s="352">
        <v>7446</v>
      </c>
      <c r="H51" s="930">
        <v>6086</v>
      </c>
      <c r="I51" s="930">
        <v>1016</v>
      </c>
      <c r="J51" s="930">
        <v>100</v>
      </c>
      <c r="K51" s="685" t="s">
        <v>19</v>
      </c>
      <c r="L51" s="685" t="s">
        <v>19</v>
      </c>
      <c r="M51" s="685" t="s">
        <v>19</v>
      </c>
      <c r="N51" s="930">
        <v>0</v>
      </c>
      <c r="O51" s="685" t="s">
        <v>19</v>
      </c>
      <c r="P51" s="685" t="s">
        <v>19</v>
      </c>
      <c r="Q51" s="353">
        <f t="shared" si="4"/>
        <v>7202</v>
      </c>
      <c r="R51" s="248"/>
    </row>
    <row r="52" spans="1:18" s="33" customFormat="1" ht="15" customHeight="1" x14ac:dyDescent="0.25">
      <c r="A52" s="248"/>
      <c r="B52" s="355" t="str">
        <f t="shared" si="3"/>
        <v>04240</v>
      </c>
      <c r="C52" s="356" t="str">
        <f t="shared" si="3"/>
        <v>Menaxhimi i infrastrukturës së ujitjes dhe kullimit</v>
      </c>
      <c r="D52" s="352">
        <v>8290</v>
      </c>
      <c r="E52" s="352">
        <v>9752</v>
      </c>
      <c r="F52" s="352">
        <v>20297</v>
      </c>
      <c r="G52" s="352">
        <v>20297</v>
      </c>
      <c r="H52" s="930">
        <v>5894</v>
      </c>
      <c r="I52" s="930">
        <v>984</v>
      </c>
      <c r="J52" s="930">
        <v>6719</v>
      </c>
      <c r="K52" s="685" t="s">
        <v>19</v>
      </c>
      <c r="L52" s="685" t="s">
        <v>19</v>
      </c>
      <c r="M52" s="685" t="s">
        <v>19</v>
      </c>
      <c r="N52" s="930">
        <v>0</v>
      </c>
      <c r="O52" s="685" t="s">
        <v>19</v>
      </c>
      <c r="P52" s="930">
        <v>0</v>
      </c>
      <c r="Q52" s="353">
        <f t="shared" si="4"/>
        <v>13597</v>
      </c>
      <c r="R52" s="248"/>
    </row>
    <row r="53" spans="1:18" s="33" customFormat="1" ht="15" customHeight="1" x14ac:dyDescent="0.25">
      <c r="A53" s="248"/>
      <c r="B53" s="355" t="str">
        <f t="shared" si="3"/>
        <v>04260</v>
      </c>
      <c r="C53" s="356" t="str">
        <f t="shared" si="3"/>
        <v>Administrimi i pyjeve dhe kullotave</v>
      </c>
      <c r="D53" s="352">
        <v>20300</v>
      </c>
      <c r="E53" s="352">
        <v>22368</v>
      </c>
      <c r="F53" s="352">
        <v>34559</v>
      </c>
      <c r="G53" s="352">
        <v>34559</v>
      </c>
      <c r="H53" s="930">
        <v>19957</v>
      </c>
      <c r="I53" s="930">
        <v>3333</v>
      </c>
      <c r="J53" s="930">
        <v>2502</v>
      </c>
      <c r="K53" s="685" t="s">
        <v>19</v>
      </c>
      <c r="L53" s="685" t="s">
        <v>19</v>
      </c>
      <c r="M53" s="685" t="s">
        <v>19</v>
      </c>
      <c r="N53" s="930">
        <v>0</v>
      </c>
      <c r="O53" s="685" t="s">
        <v>19</v>
      </c>
      <c r="P53" s="685" t="s">
        <v>19</v>
      </c>
      <c r="Q53" s="353">
        <f t="shared" si="4"/>
        <v>25792</v>
      </c>
      <c r="R53" s="248"/>
    </row>
    <row r="54" spans="1:18" s="33" customFormat="1" ht="15" customHeight="1" x14ac:dyDescent="0.25">
      <c r="A54" s="248"/>
      <c r="B54" s="355" t="str">
        <f t="shared" si="3"/>
        <v>04520</v>
      </c>
      <c r="C54" s="356" t="str">
        <f t="shared" si="3"/>
        <v>Rrjeti rrugor rural</v>
      </c>
      <c r="D54" s="352">
        <v>106631</v>
      </c>
      <c r="E54" s="352">
        <v>217928</v>
      </c>
      <c r="F54" s="352">
        <v>201152</v>
      </c>
      <c r="G54" s="352">
        <v>201152</v>
      </c>
      <c r="H54" s="930">
        <v>16991</v>
      </c>
      <c r="I54" s="930">
        <v>2838</v>
      </c>
      <c r="J54" s="930">
        <v>5774</v>
      </c>
      <c r="K54" s="685" t="s">
        <v>19</v>
      </c>
      <c r="L54" s="685" t="s">
        <v>19</v>
      </c>
      <c r="M54" s="685" t="s">
        <v>19</v>
      </c>
      <c r="N54" s="930">
        <v>0</v>
      </c>
      <c r="O54" s="685" t="s">
        <v>19</v>
      </c>
      <c r="P54" s="930">
        <v>126056</v>
      </c>
      <c r="Q54" s="353">
        <f t="shared" si="4"/>
        <v>151659</v>
      </c>
      <c r="R54" s="248"/>
    </row>
    <row r="55" spans="1:18" s="33" customFormat="1" ht="15" customHeight="1" x14ac:dyDescent="0.25">
      <c r="A55" s="248"/>
      <c r="B55" s="355" t="str">
        <f t="shared" si="3"/>
        <v>06140</v>
      </c>
      <c r="C55" s="356" t="str">
        <f t="shared" si="3"/>
        <v>Planifikimi Urban Vendor</v>
      </c>
      <c r="D55" s="352">
        <v>0</v>
      </c>
      <c r="E55" s="352">
        <v>0</v>
      </c>
      <c r="F55" s="352">
        <v>0</v>
      </c>
      <c r="G55" s="352">
        <v>0</v>
      </c>
      <c r="H55" s="685" t="s">
        <v>19</v>
      </c>
      <c r="I55" s="685" t="s">
        <v>19</v>
      </c>
      <c r="J55" s="685" t="s">
        <v>19</v>
      </c>
      <c r="K55" s="685" t="s">
        <v>19</v>
      </c>
      <c r="L55" s="685" t="s">
        <v>19</v>
      </c>
      <c r="M55" s="685" t="s">
        <v>19</v>
      </c>
      <c r="N55" s="685" t="s">
        <v>19</v>
      </c>
      <c r="O55" s="685" t="s">
        <v>19</v>
      </c>
      <c r="P55" s="685" t="s">
        <v>19</v>
      </c>
      <c r="Q55" s="353">
        <f t="shared" si="4"/>
        <v>0</v>
      </c>
      <c r="R55" s="248"/>
    </row>
    <row r="56" spans="1:18" s="33" customFormat="1" ht="15" customHeight="1" x14ac:dyDescent="0.25">
      <c r="A56" s="248"/>
      <c r="B56" s="355" t="str">
        <f t="shared" si="3"/>
        <v>06260</v>
      </c>
      <c r="C56" s="356" t="str">
        <f t="shared" si="3"/>
        <v>Shërbimet Publike Vendore</v>
      </c>
      <c r="D56" s="352">
        <v>17733</v>
      </c>
      <c r="E56" s="352">
        <v>15647</v>
      </c>
      <c r="F56" s="352">
        <v>28647</v>
      </c>
      <c r="G56" s="352">
        <v>28647</v>
      </c>
      <c r="H56" s="930">
        <v>11065</v>
      </c>
      <c r="I56" s="930">
        <v>1848</v>
      </c>
      <c r="J56" s="930">
        <v>3920</v>
      </c>
      <c r="K56" s="685" t="s">
        <v>19</v>
      </c>
      <c r="L56" s="685" t="s">
        <v>19</v>
      </c>
      <c r="M56" s="685" t="s">
        <v>19</v>
      </c>
      <c r="N56" s="930">
        <v>0</v>
      </c>
      <c r="O56" s="685" t="s">
        <v>19</v>
      </c>
      <c r="P56" s="685" t="s">
        <v>19</v>
      </c>
      <c r="Q56" s="353">
        <f t="shared" si="4"/>
        <v>16833</v>
      </c>
      <c r="R56" s="248"/>
    </row>
    <row r="57" spans="1:18" s="33" customFormat="1" ht="15" customHeight="1" x14ac:dyDescent="0.25">
      <c r="A57" s="248"/>
      <c r="B57" s="355" t="str">
        <f t="shared" si="3"/>
        <v>08130</v>
      </c>
      <c r="C57" s="356" t="str">
        <f t="shared" si="3"/>
        <v>Sport dhe argëtim</v>
      </c>
      <c r="D57" s="352">
        <v>16293</v>
      </c>
      <c r="E57" s="352">
        <v>17537</v>
      </c>
      <c r="F57" s="352">
        <v>69730</v>
      </c>
      <c r="G57" s="352">
        <v>69730</v>
      </c>
      <c r="H57" s="930">
        <v>2859</v>
      </c>
      <c r="I57" s="930">
        <v>478</v>
      </c>
      <c r="J57" s="930">
        <v>8930</v>
      </c>
      <c r="K57" s="685" t="s">
        <v>19</v>
      </c>
      <c r="L57" s="685" t="s">
        <v>19</v>
      </c>
      <c r="M57" s="685" t="s">
        <v>19</v>
      </c>
      <c r="N57" s="930">
        <v>0</v>
      </c>
      <c r="O57" s="685" t="s">
        <v>19</v>
      </c>
      <c r="P57" s="930">
        <v>63294</v>
      </c>
      <c r="Q57" s="353">
        <f t="shared" si="4"/>
        <v>75561</v>
      </c>
      <c r="R57" s="248"/>
    </row>
    <row r="58" spans="1:18" s="33" customFormat="1" ht="15" customHeight="1" x14ac:dyDescent="0.25">
      <c r="A58" s="248"/>
      <c r="B58" s="355" t="str">
        <f t="shared" si="3"/>
        <v>08220</v>
      </c>
      <c r="C58" s="356" t="str">
        <f t="shared" si="3"/>
        <v>Trashëgimia kulturore, eventet artistike dhe kulturore</v>
      </c>
      <c r="D58" s="352">
        <v>1931</v>
      </c>
      <c r="E58" s="352">
        <v>2368</v>
      </c>
      <c r="F58" s="352">
        <v>4760</v>
      </c>
      <c r="G58" s="352">
        <v>4760</v>
      </c>
      <c r="H58" s="685" t="s">
        <v>19</v>
      </c>
      <c r="I58" s="685" t="s">
        <v>19</v>
      </c>
      <c r="J58" s="930">
        <v>3960</v>
      </c>
      <c r="K58" s="685" t="s">
        <v>19</v>
      </c>
      <c r="L58" s="685" t="s">
        <v>19</v>
      </c>
      <c r="M58" s="685" t="s">
        <v>19</v>
      </c>
      <c r="N58" s="685" t="s">
        <v>19</v>
      </c>
      <c r="O58" s="685" t="s">
        <v>19</v>
      </c>
      <c r="P58" s="685" t="s">
        <v>19</v>
      </c>
      <c r="Q58" s="353">
        <f t="shared" si="4"/>
        <v>3960</v>
      </c>
      <c r="R58" s="248"/>
    </row>
    <row r="59" spans="1:18" s="33" customFormat="1" ht="15" customHeight="1" x14ac:dyDescent="0.25">
      <c r="A59" s="248"/>
      <c r="B59" s="355" t="str">
        <f t="shared" si="3"/>
        <v>09120</v>
      </c>
      <c r="C59" s="356" t="str">
        <f t="shared" si="3"/>
        <v>Arsimi bazë përfshirë arsimin parashkollor</v>
      </c>
      <c r="D59" s="352">
        <v>81183</v>
      </c>
      <c r="E59" s="352">
        <v>72906</v>
      </c>
      <c r="F59" s="352">
        <v>100491</v>
      </c>
      <c r="G59" s="352">
        <v>100491</v>
      </c>
      <c r="H59" s="930">
        <v>68524</v>
      </c>
      <c r="I59" s="930">
        <v>11443</v>
      </c>
      <c r="J59" s="930">
        <v>10000</v>
      </c>
      <c r="K59" s="685" t="s">
        <v>19</v>
      </c>
      <c r="L59" s="685" t="s">
        <v>19</v>
      </c>
      <c r="M59" s="685" t="s">
        <v>19</v>
      </c>
      <c r="N59" s="930">
        <v>0</v>
      </c>
      <c r="O59" s="685" t="s">
        <v>19</v>
      </c>
      <c r="P59" s="930">
        <v>17045</v>
      </c>
      <c r="Q59" s="353">
        <f t="shared" si="4"/>
        <v>107012</v>
      </c>
      <c r="R59" s="248"/>
    </row>
    <row r="60" spans="1:18" s="33" customFormat="1" ht="15" customHeight="1" x14ac:dyDescent="0.25">
      <c r="A60" s="248"/>
      <c r="B60" s="355" t="str">
        <f t="shared" si="3"/>
        <v>09230</v>
      </c>
      <c r="C60" s="356" t="str">
        <f t="shared" si="3"/>
        <v>Arsimi i mesëm i përgjithshëm</v>
      </c>
      <c r="D60" s="352">
        <v>10842</v>
      </c>
      <c r="E60" s="352">
        <v>27832</v>
      </c>
      <c r="F60" s="352">
        <v>35257</v>
      </c>
      <c r="G60" s="352">
        <v>35257</v>
      </c>
      <c r="H60" s="930">
        <v>10560</v>
      </c>
      <c r="I60" s="930">
        <v>1764</v>
      </c>
      <c r="J60" s="930">
        <v>5969</v>
      </c>
      <c r="K60" s="685" t="s">
        <v>19</v>
      </c>
      <c r="L60" s="685" t="s">
        <v>19</v>
      </c>
      <c r="M60" s="685" t="s">
        <v>19</v>
      </c>
      <c r="N60" s="930">
        <v>0</v>
      </c>
      <c r="O60" s="685" t="s">
        <v>19</v>
      </c>
      <c r="P60" s="685" t="s">
        <v>19</v>
      </c>
      <c r="Q60" s="353">
        <f t="shared" si="4"/>
        <v>18293</v>
      </c>
      <c r="R60" s="248"/>
    </row>
    <row r="61" spans="1:18" s="33" customFormat="1" ht="15" customHeight="1" x14ac:dyDescent="0.25">
      <c r="A61" s="248"/>
      <c r="B61" s="355" t="str">
        <f t="shared" si="3"/>
        <v>10430</v>
      </c>
      <c r="C61" s="356" t="str">
        <f t="shared" si="3"/>
        <v>Përkujdesi Social</v>
      </c>
      <c r="D61" s="352">
        <v>280668</v>
      </c>
      <c r="E61" s="352">
        <v>284801</v>
      </c>
      <c r="F61" s="352">
        <v>290112</v>
      </c>
      <c r="G61" s="352">
        <v>290112</v>
      </c>
      <c r="H61" s="930">
        <v>10021</v>
      </c>
      <c r="I61" s="930">
        <v>1673</v>
      </c>
      <c r="J61" s="930">
        <v>288287</v>
      </c>
      <c r="K61" s="685" t="s">
        <v>19</v>
      </c>
      <c r="L61" s="685" t="s">
        <v>19</v>
      </c>
      <c r="M61" s="685" t="s">
        <v>19</v>
      </c>
      <c r="N61" s="930">
        <v>0</v>
      </c>
      <c r="O61" s="685" t="s">
        <v>19</v>
      </c>
      <c r="P61" s="930">
        <v>0</v>
      </c>
      <c r="Q61" s="353">
        <f t="shared" si="4"/>
        <v>299981</v>
      </c>
      <c r="R61" s="248"/>
    </row>
    <row r="62" spans="1:18" s="33" customFormat="1" ht="15" customHeight="1" x14ac:dyDescent="0.25">
      <c r="A62" s="248"/>
      <c r="B62" s="355" t="str">
        <f t="shared" si="3"/>
        <v>04130</v>
      </c>
      <c r="C62" s="356" t="str">
        <f t="shared" si="3"/>
        <v>Mbështetje për zhvillimin ekonomik</v>
      </c>
      <c r="D62" s="352">
        <v>2864</v>
      </c>
      <c r="E62" s="352">
        <v>766</v>
      </c>
      <c r="F62" s="352">
        <v>5343</v>
      </c>
      <c r="G62" s="352">
        <v>5343</v>
      </c>
      <c r="H62" s="930">
        <v>2623</v>
      </c>
      <c r="I62" s="930">
        <v>438</v>
      </c>
      <c r="J62" s="930">
        <v>1650</v>
      </c>
      <c r="K62" s="685" t="s">
        <v>19</v>
      </c>
      <c r="L62" s="685" t="s">
        <v>19</v>
      </c>
      <c r="M62" s="685" t="s">
        <v>19</v>
      </c>
      <c r="N62" s="930">
        <v>0</v>
      </c>
      <c r="O62" s="685" t="s">
        <v>19</v>
      </c>
      <c r="P62" s="685" t="s">
        <v>19</v>
      </c>
      <c r="Q62" s="353">
        <f t="shared" si="4"/>
        <v>4711</v>
      </c>
      <c r="R62" s="248"/>
    </row>
    <row r="63" spans="1:18" s="33" customFormat="1" ht="15" customHeight="1" x14ac:dyDescent="0.25">
      <c r="A63" s="248"/>
      <c r="B63" s="355" t="str">
        <f t="shared" si="3"/>
        <v>05100</v>
      </c>
      <c r="C63" s="356" t="str">
        <f t="shared" si="3"/>
        <v>Menaxhimi i mbetjeve</v>
      </c>
      <c r="D63" s="352">
        <v>24071</v>
      </c>
      <c r="E63" s="352">
        <v>29034</v>
      </c>
      <c r="F63" s="352">
        <v>54224</v>
      </c>
      <c r="G63" s="352">
        <v>54224</v>
      </c>
      <c r="H63" s="930">
        <v>16800</v>
      </c>
      <c r="I63" s="930">
        <v>2805</v>
      </c>
      <c r="J63" s="930">
        <v>13410</v>
      </c>
      <c r="K63" s="685" t="s">
        <v>19</v>
      </c>
      <c r="L63" s="685" t="s">
        <v>19</v>
      </c>
      <c r="M63" s="685" t="s">
        <v>19</v>
      </c>
      <c r="N63" s="930">
        <v>0</v>
      </c>
      <c r="O63" s="685" t="s">
        <v>19</v>
      </c>
      <c r="P63" s="930">
        <v>0</v>
      </c>
      <c r="Q63" s="353">
        <f t="shared" si="4"/>
        <v>33015</v>
      </c>
      <c r="R63" s="248"/>
    </row>
    <row r="64" spans="1:18" s="33" customFormat="1" ht="15" customHeight="1" x14ac:dyDescent="0.25">
      <c r="A64" s="248"/>
      <c r="B64" s="355" t="str">
        <f t="shared" si="3"/>
        <v>03280</v>
      </c>
      <c r="C64" s="356" t="str">
        <f t="shared" si="3"/>
        <v>Mbrojtja nga zjarri dhe mbrojtja civile</v>
      </c>
      <c r="D64" s="352">
        <v>20161</v>
      </c>
      <c r="E64" s="352">
        <v>54449</v>
      </c>
      <c r="F64" s="352">
        <v>35291</v>
      </c>
      <c r="G64" s="352">
        <v>35291</v>
      </c>
      <c r="H64" s="930">
        <v>20231</v>
      </c>
      <c r="I64" s="930">
        <v>3378</v>
      </c>
      <c r="J64" s="930">
        <v>8674</v>
      </c>
      <c r="K64" s="685" t="s">
        <v>19</v>
      </c>
      <c r="L64" s="685" t="s">
        <v>19</v>
      </c>
      <c r="M64" s="685" t="s">
        <v>19</v>
      </c>
      <c r="N64" s="930">
        <v>0</v>
      </c>
      <c r="O64" s="685" t="s">
        <v>19</v>
      </c>
      <c r="P64" s="930">
        <v>0</v>
      </c>
      <c r="Q64" s="353">
        <f t="shared" si="4"/>
        <v>32283</v>
      </c>
      <c r="R64" s="248"/>
    </row>
    <row r="65" spans="1:18" s="33" customFormat="1" ht="15" customHeight="1" x14ac:dyDescent="0.25">
      <c r="A65" s="248"/>
      <c r="B65" s="355" t="str">
        <f t="shared" si="3"/>
        <v>06370</v>
      </c>
      <c r="C65" s="356" t="str">
        <f t="shared" si="3"/>
        <v>Furnizimi me Ujë dhe Kanalizime</v>
      </c>
      <c r="D65" s="352">
        <v>191756</v>
      </c>
      <c r="E65" s="352">
        <v>61000</v>
      </c>
      <c r="F65" s="352">
        <v>5498</v>
      </c>
      <c r="G65" s="352">
        <v>5498</v>
      </c>
      <c r="H65" s="685"/>
      <c r="I65" s="685"/>
      <c r="J65" s="685"/>
      <c r="K65" s="685"/>
      <c r="L65" s="685"/>
      <c r="M65" s="685"/>
      <c r="N65" s="685"/>
      <c r="O65" s="930">
        <v>0</v>
      </c>
      <c r="P65" s="685"/>
      <c r="Q65" s="353">
        <f t="shared" si="4"/>
        <v>0</v>
      </c>
      <c r="R65" s="248"/>
    </row>
    <row r="66" spans="1:18" s="33" customFormat="1" ht="15" customHeight="1" x14ac:dyDescent="0.2">
      <c r="A66" s="248"/>
      <c r="B66" s="355">
        <f t="shared" si="3"/>
        <v>0</v>
      </c>
      <c r="C66" s="356">
        <f t="shared" si="3"/>
        <v>0</v>
      </c>
      <c r="D66" s="352"/>
      <c r="E66" s="352"/>
      <c r="F66" s="352"/>
      <c r="G66" s="352"/>
      <c r="H66" s="353"/>
      <c r="I66" s="353"/>
      <c r="J66" s="353"/>
      <c r="K66" s="353"/>
      <c r="L66" s="353"/>
      <c r="M66" s="353"/>
      <c r="N66" s="353"/>
      <c r="O66" s="353"/>
      <c r="P66" s="353"/>
      <c r="Q66" s="353">
        <f t="shared" si="4"/>
        <v>0</v>
      </c>
      <c r="R66" s="248"/>
    </row>
    <row r="67" spans="1:18" s="33" customFormat="1" ht="15" customHeight="1" x14ac:dyDescent="0.2">
      <c r="A67" s="248"/>
      <c r="B67" s="355">
        <f t="shared" si="3"/>
        <v>0</v>
      </c>
      <c r="C67" s="356">
        <f t="shared" si="3"/>
        <v>0</v>
      </c>
      <c r="D67" s="352"/>
      <c r="E67" s="352"/>
      <c r="F67" s="352"/>
      <c r="G67" s="352"/>
      <c r="H67" s="353"/>
      <c r="I67" s="353"/>
      <c r="J67" s="353"/>
      <c r="K67" s="353"/>
      <c r="L67" s="353"/>
      <c r="M67" s="353"/>
      <c r="N67" s="353"/>
      <c r="O67" s="353"/>
      <c r="P67" s="353"/>
      <c r="Q67" s="353">
        <f t="shared" si="4"/>
        <v>0</v>
      </c>
      <c r="R67" s="248"/>
    </row>
    <row r="68" spans="1:18" s="33" customFormat="1" ht="15" customHeight="1" x14ac:dyDescent="0.2">
      <c r="A68" s="248"/>
      <c r="B68" s="355">
        <f t="shared" si="3"/>
        <v>0</v>
      </c>
      <c r="C68" s="356">
        <f t="shared" si="3"/>
        <v>0</v>
      </c>
      <c r="D68" s="352"/>
      <c r="E68" s="352"/>
      <c r="F68" s="352"/>
      <c r="G68" s="352"/>
      <c r="H68" s="353"/>
      <c r="I68" s="353"/>
      <c r="J68" s="353"/>
      <c r="K68" s="353"/>
      <c r="L68" s="353"/>
      <c r="M68" s="353"/>
      <c r="N68" s="353"/>
      <c r="O68" s="353"/>
      <c r="P68" s="353"/>
      <c r="Q68" s="353">
        <f t="shared" si="4"/>
        <v>0</v>
      </c>
      <c r="R68" s="248"/>
    </row>
    <row r="69" spans="1:18" s="33" customFormat="1" ht="15" customHeight="1" x14ac:dyDescent="0.2">
      <c r="A69" s="248"/>
      <c r="B69" s="355">
        <f t="shared" si="3"/>
        <v>0</v>
      </c>
      <c r="C69" s="356">
        <f t="shared" si="3"/>
        <v>0</v>
      </c>
      <c r="D69" s="352"/>
      <c r="E69" s="352"/>
      <c r="F69" s="352"/>
      <c r="G69" s="352"/>
      <c r="H69" s="353"/>
      <c r="I69" s="353"/>
      <c r="J69" s="353"/>
      <c r="K69" s="353"/>
      <c r="L69" s="353"/>
      <c r="M69" s="353"/>
      <c r="N69" s="353"/>
      <c r="O69" s="353"/>
      <c r="P69" s="353"/>
      <c r="Q69" s="353">
        <f t="shared" si="4"/>
        <v>0</v>
      </c>
      <c r="R69" s="248"/>
    </row>
    <row r="70" spans="1:18" s="33" customFormat="1" ht="15" customHeight="1" x14ac:dyDescent="0.2">
      <c r="A70" s="248"/>
      <c r="B70" s="355">
        <f t="shared" si="3"/>
        <v>0</v>
      </c>
      <c r="C70" s="356">
        <f t="shared" si="3"/>
        <v>0</v>
      </c>
      <c r="D70" s="352"/>
      <c r="E70" s="352"/>
      <c r="F70" s="352"/>
      <c r="G70" s="352"/>
      <c r="H70" s="353"/>
      <c r="I70" s="353"/>
      <c r="J70" s="353"/>
      <c r="K70" s="353"/>
      <c r="L70" s="353"/>
      <c r="M70" s="353"/>
      <c r="N70" s="353"/>
      <c r="O70" s="353"/>
      <c r="P70" s="353"/>
      <c r="Q70" s="353">
        <f t="shared" si="4"/>
        <v>0</v>
      </c>
      <c r="R70" s="248"/>
    </row>
    <row r="71" spans="1:18" s="33" customFormat="1" ht="15" customHeight="1" x14ac:dyDescent="0.2">
      <c r="A71" s="248"/>
      <c r="B71" s="355">
        <f t="shared" si="3"/>
        <v>0</v>
      </c>
      <c r="C71" s="356">
        <f t="shared" si="3"/>
        <v>0</v>
      </c>
      <c r="D71" s="352"/>
      <c r="E71" s="352"/>
      <c r="F71" s="352"/>
      <c r="G71" s="352"/>
      <c r="H71" s="353"/>
      <c r="I71" s="353"/>
      <c r="J71" s="353"/>
      <c r="K71" s="353"/>
      <c r="L71" s="353"/>
      <c r="M71" s="353"/>
      <c r="N71" s="353"/>
      <c r="O71" s="353"/>
      <c r="P71" s="353"/>
      <c r="Q71" s="353">
        <f t="shared" si="4"/>
        <v>0</v>
      </c>
      <c r="R71" s="248"/>
    </row>
    <row r="72" spans="1:18" s="33" customFormat="1" ht="15" customHeight="1" x14ac:dyDescent="0.2">
      <c r="A72" s="248"/>
      <c r="B72" s="355">
        <f t="shared" si="3"/>
        <v>0</v>
      </c>
      <c r="C72" s="356">
        <f t="shared" si="3"/>
        <v>0</v>
      </c>
      <c r="D72" s="352"/>
      <c r="E72" s="352"/>
      <c r="F72" s="352"/>
      <c r="G72" s="352"/>
      <c r="H72" s="353"/>
      <c r="I72" s="353"/>
      <c r="J72" s="353"/>
      <c r="K72" s="353"/>
      <c r="L72" s="353"/>
      <c r="M72" s="353"/>
      <c r="N72" s="353"/>
      <c r="O72" s="353"/>
      <c r="P72" s="353"/>
      <c r="Q72" s="353">
        <f t="shared" si="4"/>
        <v>0</v>
      </c>
      <c r="R72" s="248"/>
    </row>
    <row r="73" spans="1:18" s="33" customFormat="1" ht="15" customHeight="1" x14ac:dyDescent="0.2">
      <c r="A73" s="248"/>
      <c r="B73" s="355">
        <f t="shared" si="3"/>
        <v>0</v>
      </c>
      <c r="C73" s="356">
        <f t="shared" si="3"/>
        <v>0</v>
      </c>
      <c r="D73" s="352"/>
      <c r="E73" s="352"/>
      <c r="F73" s="352"/>
      <c r="G73" s="352"/>
      <c r="H73" s="353"/>
      <c r="I73" s="353"/>
      <c r="J73" s="353"/>
      <c r="K73" s="353"/>
      <c r="L73" s="353"/>
      <c r="M73" s="353"/>
      <c r="N73" s="353"/>
      <c r="O73" s="353"/>
      <c r="P73" s="353"/>
      <c r="Q73" s="353">
        <f t="shared" si="4"/>
        <v>0</v>
      </c>
      <c r="R73" s="248"/>
    </row>
    <row r="74" spans="1:18" s="33" customFormat="1" ht="15" customHeight="1" x14ac:dyDescent="0.2">
      <c r="A74" s="248"/>
      <c r="B74" s="355">
        <f t="shared" si="3"/>
        <v>0</v>
      </c>
      <c r="C74" s="356">
        <f t="shared" si="3"/>
        <v>0</v>
      </c>
      <c r="D74" s="352"/>
      <c r="E74" s="352"/>
      <c r="F74" s="352"/>
      <c r="G74" s="352"/>
      <c r="H74" s="353"/>
      <c r="I74" s="353"/>
      <c r="J74" s="353"/>
      <c r="K74" s="353"/>
      <c r="L74" s="353"/>
      <c r="M74" s="353"/>
      <c r="N74" s="353"/>
      <c r="O74" s="353"/>
      <c r="P74" s="353"/>
      <c r="Q74" s="353">
        <f t="shared" si="4"/>
        <v>0</v>
      </c>
      <c r="R74" s="248"/>
    </row>
    <row r="75" spans="1:18" s="33" customFormat="1" ht="15" customHeight="1" x14ac:dyDescent="0.2">
      <c r="A75" s="248"/>
      <c r="B75" s="355">
        <f t="shared" si="3"/>
        <v>0</v>
      </c>
      <c r="C75" s="356">
        <f t="shared" si="3"/>
        <v>0</v>
      </c>
      <c r="D75" s="352"/>
      <c r="E75" s="352"/>
      <c r="F75" s="352"/>
      <c r="G75" s="352"/>
      <c r="H75" s="353"/>
      <c r="I75" s="353"/>
      <c r="J75" s="353"/>
      <c r="K75" s="353"/>
      <c r="L75" s="353"/>
      <c r="M75" s="353"/>
      <c r="N75" s="353"/>
      <c r="O75" s="353"/>
      <c r="P75" s="353"/>
      <c r="Q75" s="353">
        <f t="shared" si="4"/>
        <v>0</v>
      </c>
      <c r="R75" s="248"/>
    </row>
    <row r="76" spans="1:18" s="33" customFormat="1" ht="15" customHeight="1" x14ac:dyDescent="0.2">
      <c r="A76" s="248"/>
      <c r="B76" s="355">
        <f t="shared" si="3"/>
        <v>0</v>
      </c>
      <c r="C76" s="356">
        <f t="shared" si="3"/>
        <v>0</v>
      </c>
      <c r="D76" s="352"/>
      <c r="E76" s="352"/>
      <c r="F76" s="352"/>
      <c r="G76" s="352"/>
      <c r="H76" s="353"/>
      <c r="I76" s="353"/>
      <c r="J76" s="353"/>
      <c r="K76" s="353"/>
      <c r="L76" s="353"/>
      <c r="M76" s="353"/>
      <c r="N76" s="353"/>
      <c r="O76" s="353"/>
      <c r="P76" s="353"/>
      <c r="Q76" s="353">
        <f t="shared" si="4"/>
        <v>0</v>
      </c>
      <c r="R76" s="248"/>
    </row>
    <row r="77" spans="1:18" s="33" customFormat="1" ht="15" customHeight="1" x14ac:dyDescent="0.2">
      <c r="A77" s="248"/>
      <c r="B77" s="355">
        <f t="shared" si="3"/>
        <v>0</v>
      </c>
      <c r="C77" s="356">
        <f t="shared" si="3"/>
        <v>0</v>
      </c>
      <c r="D77" s="352"/>
      <c r="E77" s="352"/>
      <c r="F77" s="352"/>
      <c r="G77" s="352"/>
      <c r="H77" s="353"/>
      <c r="I77" s="353"/>
      <c r="J77" s="353"/>
      <c r="K77" s="353"/>
      <c r="L77" s="353"/>
      <c r="M77" s="353"/>
      <c r="N77" s="353"/>
      <c r="O77" s="353"/>
      <c r="P77" s="353"/>
      <c r="Q77" s="353">
        <f t="shared" si="4"/>
        <v>0</v>
      </c>
      <c r="R77" s="248"/>
    </row>
    <row r="78" spans="1:18" s="33" customFormat="1" ht="15" customHeight="1" x14ac:dyDescent="0.2">
      <c r="A78" s="248"/>
      <c r="B78" s="355">
        <f t="shared" si="3"/>
        <v>0</v>
      </c>
      <c r="C78" s="356">
        <f t="shared" si="3"/>
        <v>0</v>
      </c>
      <c r="D78" s="352"/>
      <c r="E78" s="352"/>
      <c r="F78" s="352"/>
      <c r="G78" s="352"/>
      <c r="H78" s="353"/>
      <c r="I78" s="353"/>
      <c r="J78" s="353"/>
      <c r="K78" s="353"/>
      <c r="L78" s="353"/>
      <c r="M78" s="353"/>
      <c r="N78" s="353"/>
      <c r="O78" s="353"/>
      <c r="P78" s="353"/>
      <c r="Q78" s="353">
        <f t="shared" si="4"/>
        <v>0</v>
      </c>
      <c r="R78" s="248"/>
    </row>
    <row r="79" spans="1:18" x14ac:dyDescent="0.25">
      <c r="A79" s="280"/>
      <c r="R79" s="280"/>
    </row>
    <row r="80" spans="1:18" s="33" customFormat="1" ht="15" customHeight="1" x14ac:dyDescent="0.2">
      <c r="A80" s="248"/>
      <c r="B80" s="1154" t="s">
        <v>118</v>
      </c>
      <c r="C80" s="1155"/>
      <c r="D80" s="1170"/>
      <c r="E80" s="1171"/>
      <c r="F80" s="1170"/>
      <c r="G80" s="1172"/>
      <c r="H80" s="1156">
        <f>'(D1) Tavanet Buxhetore'!$C$106</f>
        <v>4000</v>
      </c>
      <c r="I80" s="1157"/>
      <c r="J80" s="1157"/>
      <c r="K80" s="1157"/>
      <c r="L80" s="1157"/>
      <c r="M80" s="1157"/>
      <c r="N80" s="1157"/>
      <c r="O80" s="1157"/>
      <c r="P80" s="1158"/>
      <c r="Q80" s="354"/>
      <c r="R80" s="248"/>
    </row>
    <row r="81" spans="1:18" s="33" customFormat="1" ht="15" customHeight="1" x14ac:dyDescent="0.25">
      <c r="A81" s="248"/>
      <c r="B81" s="1159" t="s">
        <v>156</v>
      </c>
      <c r="C81" s="1159"/>
      <c r="D81" s="357">
        <f>$D$39</f>
        <v>0</v>
      </c>
      <c r="E81" s="357">
        <f>$E$39</f>
        <v>0</v>
      </c>
      <c r="F81" s="357">
        <f>$F$39</f>
        <v>0</v>
      </c>
      <c r="G81" s="357">
        <f>$G$39</f>
        <v>0</v>
      </c>
      <c r="H81" s="357">
        <f>$H$39</f>
        <v>298503</v>
      </c>
      <c r="I81" s="357">
        <f>$I$39</f>
        <v>49849</v>
      </c>
      <c r="J81" s="357">
        <f>$J$39</f>
        <v>398413</v>
      </c>
      <c r="K81" s="357">
        <f>$K$39</f>
        <v>0</v>
      </c>
      <c r="L81" s="357">
        <f>$L$39</f>
        <v>0</v>
      </c>
      <c r="M81" s="357">
        <f>$M$39</f>
        <v>0</v>
      </c>
      <c r="N81" s="357">
        <f>$N$39</f>
        <v>0</v>
      </c>
      <c r="O81" s="357">
        <f>$O$39</f>
        <v>0</v>
      </c>
      <c r="P81" s="357">
        <f>$P$39</f>
        <v>225660</v>
      </c>
      <c r="Q81" s="357">
        <f>$Q$39</f>
        <v>972425</v>
      </c>
      <c r="R81" s="248"/>
    </row>
    <row r="82" spans="1:18" s="33" customFormat="1" ht="12.75" x14ac:dyDescent="0.2">
      <c r="A82" s="248"/>
      <c r="B82" s="248"/>
      <c r="C82" s="248"/>
      <c r="D82" s="248"/>
      <c r="E82" s="248"/>
      <c r="F82" s="248"/>
      <c r="G82" s="248"/>
      <c r="H82" s="248"/>
      <c r="I82" s="248"/>
      <c r="J82" s="248"/>
      <c r="K82" s="248"/>
      <c r="L82" s="248"/>
      <c r="M82" s="248"/>
      <c r="N82" s="248"/>
      <c r="O82" s="248"/>
      <c r="P82" s="248"/>
      <c r="Q82" s="248"/>
      <c r="R82" s="248"/>
    </row>
    <row r="85" spans="1:18" s="33" customFormat="1" ht="12.75" x14ac:dyDescent="0.2">
      <c r="A85" s="248"/>
      <c r="B85" s="248"/>
      <c r="C85" s="248"/>
      <c r="D85" s="248"/>
      <c r="E85" s="248"/>
      <c r="F85" s="248"/>
      <c r="G85" s="248"/>
      <c r="H85" s="248"/>
      <c r="I85" s="248"/>
      <c r="J85" s="248"/>
      <c r="K85" s="248"/>
      <c r="L85" s="248"/>
      <c r="M85" s="248"/>
      <c r="N85" s="248"/>
    </row>
    <row r="86" spans="1:18" s="33" customFormat="1" ht="21" x14ac:dyDescent="0.35">
      <c r="A86" s="248"/>
      <c r="B86" s="1160" t="s">
        <v>161</v>
      </c>
      <c r="C86" s="1161"/>
      <c r="D86" s="1161"/>
      <c r="E86" s="1161"/>
      <c r="F86" s="1161"/>
      <c r="G86" s="1161"/>
      <c r="H86" s="1161"/>
      <c r="I86" s="1161"/>
      <c r="J86" s="1161"/>
      <c r="K86" s="1161"/>
      <c r="L86" s="1161"/>
      <c r="M86" s="1162"/>
      <c r="N86" s="248"/>
    </row>
    <row r="87" spans="1:18" s="33" customFormat="1" ht="12.75" x14ac:dyDescent="0.2">
      <c r="A87" s="248"/>
      <c r="B87" s="2"/>
      <c r="C87" s="1"/>
      <c r="D87" s="2"/>
      <c r="E87" s="2"/>
      <c r="F87" s="2"/>
      <c r="G87" s="2"/>
      <c r="H87" s="2"/>
      <c r="I87" s="2"/>
      <c r="J87" s="2"/>
      <c r="K87" s="2"/>
      <c r="L87" s="2"/>
      <c r="M87" s="2"/>
      <c r="N87" s="248"/>
    </row>
    <row r="88" spans="1:18" s="33" customFormat="1" ht="21" customHeight="1" x14ac:dyDescent="0.2">
      <c r="A88" s="248"/>
      <c r="C88" s="54"/>
      <c r="D88" s="1163">
        <f>$R$4</f>
        <v>2025</v>
      </c>
      <c r="E88" s="1164"/>
      <c r="F88" s="1164"/>
      <c r="G88" s="1164"/>
      <c r="H88" s="1164"/>
      <c r="I88" s="1164"/>
      <c r="J88" s="1164"/>
      <c r="K88" s="1164"/>
      <c r="L88" s="1164"/>
      <c r="M88" s="1165"/>
      <c r="N88" s="248"/>
    </row>
    <row r="89" spans="1:18" s="33" customFormat="1" ht="21" customHeight="1" x14ac:dyDescent="0.2">
      <c r="A89" s="248"/>
      <c r="C89" s="54"/>
      <c r="D89" s="1166" t="s">
        <v>124</v>
      </c>
      <c r="E89" s="1167"/>
      <c r="F89" s="1166" t="s">
        <v>163</v>
      </c>
      <c r="G89" s="1168"/>
      <c r="H89" s="1168"/>
      <c r="I89" s="1168"/>
      <c r="J89" s="1167"/>
      <c r="K89" s="1166" t="s">
        <v>164</v>
      </c>
      <c r="L89" s="1167"/>
      <c r="M89" s="1169" t="s">
        <v>165</v>
      </c>
      <c r="N89" s="248"/>
    </row>
    <row r="90" spans="1:18" s="36" customFormat="1" ht="21.75" customHeight="1" x14ac:dyDescent="0.25">
      <c r="A90" s="248"/>
      <c r="B90" s="346" t="s">
        <v>166</v>
      </c>
      <c r="C90" s="346" t="s">
        <v>167</v>
      </c>
      <c r="D90" s="348">
        <v>600</v>
      </c>
      <c r="E90" s="348">
        <v>601</v>
      </c>
      <c r="F90" s="348">
        <v>602</v>
      </c>
      <c r="G90" s="348">
        <v>603</v>
      </c>
      <c r="H90" s="348">
        <v>604</v>
      </c>
      <c r="I90" s="348">
        <v>605</v>
      </c>
      <c r="J90" s="348">
        <v>606</v>
      </c>
      <c r="K90" s="348">
        <v>230</v>
      </c>
      <c r="L90" s="349">
        <v>231</v>
      </c>
      <c r="M90" s="1169"/>
      <c r="N90" s="248"/>
    </row>
    <row r="91" spans="1:18" s="33" customFormat="1" ht="15" customHeight="1" x14ac:dyDescent="0.25">
      <c r="A91" s="248"/>
      <c r="B91" s="355" t="str">
        <f t="shared" ref="B91:C120" si="5">B7</f>
        <v>01110</v>
      </c>
      <c r="C91" s="356" t="str">
        <f t="shared" si="5"/>
        <v>Planifikimi Menaxhimi dhe Administrimi</v>
      </c>
      <c r="D91" s="930">
        <v>99489</v>
      </c>
      <c r="E91" s="930">
        <v>16615</v>
      </c>
      <c r="F91" s="930">
        <v>48338</v>
      </c>
      <c r="G91" s="685" t="s">
        <v>19</v>
      </c>
      <c r="H91" s="930">
        <v>0</v>
      </c>
      <c r="I91" s="685" t="s">
        <v>19</v>
      </c>
      <c r="J91" s="930">
        <v>0</v>
      </c>
      <c r="K91" s="685" t="s">
        <v>19</v>
      </c>
      <c r="L91" s="930">
        <v>5000</v>
      </c>
      <c r="M91" s="353">
        <f>SUM(D91:L91)</f>
        <v>169442</v>
      </c>
      <c r="N91" s="248"/>
    </row>
    <row r="92" spans="1:18" s="33" customFormat="1" ht="15" customHeight="1" x14ac:dyDescent="0.25">
      <c r="A92" s="248"/>
      <c r="B92" s="355" t="str">
        <f t="shared" si="5"/>
        <v>03140</v>
      </c>
      <c r="C92" s="356" t="str">
        <f t="shared" si="5"/>
        <v>Shërbimet e Policisë Vendore</v>
      </c>
      <c r="D92" s="930">
        <v>7491</v>
      </c>
      <c r="E92" s="930">
        <v>1251</v>
      </c>
      <c r="F92" s="930">
        <v>1261</v>
      </c>
      <c r="G92" s="685" t="s">
        <v>19</v>
      </c>
      <c r="H92" s="685" t="s">
        <v>19</v>
      </c>
      <c r="I92" s="685" t="s">
        <v>19</v>
      </c>
      <c r="J92" s="930">
        <v>0</v>
      </c>
      <c r="K92" s="685" t="s">
        <v>19</v>
      </c>
      <c r="L92" s="685" t="s">
        <v>19</v>
      </c>
      <c r="M92" s="353">
        <f t="shared" ref="M92:M120" si="6">SUM(D92:L92)</f>
        <v>10003</v>
      </c>
      <c r="N92" s="248"/>
    </row>
    <row r="93" spans="1:18" s="33" customFormat="1" ht="15" customHeight="1" x14ac:dyDescent="0.25">
      <c r="A93" s="248"/>
      <c r="B93" s="355" t="str">
        <f t="shared" si="5"/>
        <v>04220</v>
      </c>
      <c r="C93" s="356" t="str">
        <f t="shared" si="5"/>
        <v>Shërbimet bujqësore, inspektimi, siguria ushqimore dhe mbrojtja e konsumatorëve</v>
      </c>
      <c r="D93" s="930">
        <v>6086</v>
      </c>
      <c r="E93" s="930">
        <v>1016</v>
      </c>
      <c r="F93" s="930">
        <v>100</v>
      </c>
      <c r="G93" s="685" t="s">
        <v>19</v>
      </c>
      <c r="H93" s="685" t="s">
        <v>19</v>
      </c>
      <c r="I93" s="685" t="s">
        <v>19</v>
      </c>
      <c r="J93" s="930">
        <v>0</v>
      </c>
      <c r="K93" s="685" t="s">
        <v>19</v>
      </c>
      <c r="L93" s="685" t="s">
        <v>19</v>
      </c>
      <c r="M93" s="353">
        <f t="shared" si="6"/>
        <v>7202</v>
      </c>
      <c r="N93" s="248"/>
    </row>
    <row r="94" spans="1:18" s="33" customFormat="1" ht="15" customHeight="1" x14ac:dyDescent="0.25">
      <c r="A94" s="248"/>
      <c r="B94" s="355" t="str">
        <f t="shared" si="5"/>
        <v>04240</v>
      </c>
      <c r="C94" s="356" t="str">
        <f t="shared" si="5"/>
        <v>Menaxhimi i infrastrukturës së ujitjes dhe kullimit</v>
      </c>
      <c r="D94" s="930">
        <v>5883</v>
      </c>
      <c r="E94" s="930">
        <v>982</v>
      </c>
      <c r="F94" s="930">
        <v>9732</v>
      </c>
      <c r="G94" s="685" t="s">
        <v>19</v>
      </c>
      <c r="H94" s="685" t="s">
        <v>19</v>
      </c>
      <c r="I94" s="685" t="s">
        <v>19</v>
      </c>
      <c r="J94" s="930">
        <v>0</v>
      </c>
      <c r="K94" s="685" t="s">
        <v>19</v>
      </c>
      <c r="L94" s="930">
        <v>0</v>
      </c>
      <c r="M94" s="353">
        <f t="shared" si="6"/>
        <v>16597</v>
      </c>
      <c r="N94" s="248"/>
    </row>
    <row r="95" spans="1:18" s="33" customFormat="1" ht="15" customHeight="1" x14ac:dyDescent="0.25">
      <c r="A95" s="248"/>
      <c r="B95" s="355" t="str">
        <f t="shared" si="5"/>
        <v>04260</v>
      </c>
      <c r="C95" s="356" t="str">
        <f t="shared" si="5"/>
        <v>Administrimi i pyjeve dhe kullotave</v>
      </c>
      <c r="D95" s="930">
        <v>19957</v>
      </c>
      <c r="E95" s="930">
        <v>3333</v>
      </c>
      <c r="F95" s="930">
        <v>2502</v>
      </c>
      <c r="G95" s="685" t="s">
        <v>19</v>
      </c>
      <c r="H95" s="685" t="s">
        <v>19</v>
      </c>
      <c r="I95" s="685" t="s">
        <v>19</v>
      </c>
      <c r="J95" s="930">
        <v>0</v>
      </c>
      <c r="K95" s="685" t="s">
        <v>19</v>
      </c>
      <c r="L95" s="685" t="s">
        <v>19</v>
      </c>
      <c r="M95" s="353">
        <f t="shared" si="6"/>
        <v>25792</v>
      </c>
      <c r="N95" s="248"/>
    </row>
    <row r="96" spans="1:18" s="33" customFormat="1" ht="15" customHeight="1" x14ac:dyDescent="0.25">
      <c r="A96" s="248"/>
      <c r="B96" s="355" t="str">
        <f t="shared" si="5"/>
        <v>04520</v>
      </c>
      <c r="C96" s="356" t="str">
        <f t="shared" si="5"/>
        <v>Rrjeti rrugor rural</v>
      </c>
      <c r="D96" s="930">
        <v>16991</v>
      </c>
      <c r="E96" s="930">
        <v>2838</v>
      </c>
      <c r="F96" s="930">
        <v>11774</v>
      </c>
      <c r="G96" s="685" t="s">
        <v>19</v>
      </c>
      <c r="H96" s="685" t="s">
        <v>19</v>
      </c>
      <c r="I96" s="685" t="s">
        <v>19</v>
      </c>
      <c r="J96" s="930">
        <v>0</v>
      </c>
      <c r="K96" s="685" t="s">
        <v>19</v>
      </c>
      <c r="L96" s="930">
        <v>126056</v>
      </c>
      <c r="M96" s="353">
        <f t="shared" si="6"/>
        <v>157659</v>
      </c>
      <c r="N96" s="248"/>
    </row>
    <row r="97" spans="1:14" s="33" customFormat="1" ht="15" customHeight="1" x14ac:dyDescent="0.25">
      <c r="A97" s="248"/>
      <c r="B97" s="355" t="str">
        <f t="shared" si="5"/>
        <v>06140</v>
      </c>
      <c r="C97" s="356" t="str">
        <f t="shared" si="5"/>
        <v>Planifikimi Urban Vendor</v>
      </c>
      <c r="D97" s="685" t="s">
        <v>19</v>
      </c>
      <c r="E97" s="685" t="s">
        <v>19</v>
      </c>
      <c r="F97" s="685" t="s">
        <v>19</v>
      </c>
      <c r="G97" s="685" t="s">
        <v>19</v>
      </c>
      <c r="H97" s="685" t="s">
        <v>19</v>
      </c>
      <c r="I97" s="685" t="s">
        <v>19</v>
      </c>
      <c r="J97" s="685" t="s">
        <v>19</v>
      </c>
      <c r="K97" s="685" t="s">
        <v>19</v>
      </c>
      <c r="L97" s="685" t="s">
        <v>19</v>
      </c>
      <c r="M97" s="353">
        <f t="shared" si="6"/>
        <v>0</v>
      </c>
      <c r="N97" s="248"/>
    </row>
    <row r="98" spans="1:14" s="33" customFormat="1" ht="15" customHeight="1" x14ac:dyDescent="0.25">
      <c r="A98" s="248"/>
      <c r="B98" s="355" t="str">
        <f t="shared" si="5"/>
        <v>06260</v>
      </c>
      <c r="C98" s="356" t="str">
        <f t="shared" si="5"/>
        <v>Shërbimet Publike Vendore</v>
      </c>
      <c r="D98" s="930">
        <v>11065</v>
      </c>
      <c r="E98" s="930">
        <v>1848</v>
      </c>
      <c r="F98" s="930">
        <v>6920</v>
      </c>
      <c r="G98" s="685" t="s">
        <v>19</v>
      </c>
      <c r="H98" s="685" t="s">
        <v>19</v>
      </c>
      <c r="I98" s="685" t="s">
        <v>19</v>
      </c>
      <c r="J98" s="930">
        <v>0</v>
      </c>
      <c r="K98" s="685" t="s">
        <v>19</v>
      </c>
      <c r="L98" s="685" t="s">
        <v>19</v>
      </c>
      <c r="M98" s="353">
        <f t="shared" si="6"/>
        <v>19833</v>
      </c>
      <c r="N98" s="248"/>
    </row>
    <row r="99" spans="1:14" s="33" customFormat="1" ht="15" customHeight="1" x14ac:dyDescent="0.25">
      <c r="A99" s="248"/>
      <c r="B99" s="355" t="str">
        <f t="shared" si="5"/>
        <v>08130</v>
      </c>
      <c r="C99" s="356" t="str">
        <f t="shared" si="5"/>
        <v>Sport dhe argëtim</v>
      </c>
      <c r="D99" s="930">
        <v>2859</v>
      </c>
      <c r="E99" s="930">
        <v>478</v>
      </c>
      <c r="F99" s="930">
        <v>12930</v>
      </c>
      <c r="G99" s="685" t="s">
        <v>19</v>
      </c>
      <c r="H99" s="685" t="s">
        <v>19</v>
      </c>
      <c r="I99" s="685" t="s">
        <v>19</v>
      </c>
      <c r="J99" s="930">
        <v>0</v>
      </c>
      <c r="K99" s="685" t="s">
        <v>19</v>
      </c>
      <c r="L99" s="930">
        <v>63294</v>
      </c>
      <c r="M99" s="353">
        <f t="shared" si="6"/>
        <v>79561</v>
      </c>
      <c r="N99" s="248"/>
    </row>
    <row r="100" spans="1:14" s="33" customFormat="1" ht="15" customHeight="1" x14ac:dyDescent="0.25">
      <c r="A100" s="248"/>
      <c r="B100" s="355" t="str">
        <f t="shared" si="5"/>
        <v>08220</v>
      </c>
      <c r="C100" s="356" t="str">
        <f t="shared" si="5"/>
        <v>Trashëgimia kulturore, eventet artistike dhe kulturore</v>
      </c>
      <c r="D100" s="685" t="s">
        <v>19</v>
      </c>
      <c r="E100" s="685" t="s">
        <v>19</v>
      </c>
      <c r="F100" s="930">
        <v>3960</v>
      </c>
      <c r="G100" s="685" t="s">
        <v>19</v>
      </c>
      <c r="H100" s="685" t="s">
        <v>19</v>
      </c>
      <c r="I100" s="685" t="s">
        <v>19</v>
      </c>
      <c r="J100" s="685" t="s">
        <v>19</v>
      </c>
      <c r="K100" s="685" t="s">
        <v>19</v>
      </c>
      <c r="L100" s="685" t="s">
        <v>19</v>
      </c>
      <c r="M100" s="353">
        <f t="shared" si="6"/>
        <v>3960</v>
      </c>
      <c r="N100" s="248"/>
    </row>
    <row r="101" spans="1:14" s="33" customFormat="1" ht="15" customHeight="1" x14ac:dyDescent="0.25">
      <c r="A101" s="248"/>
      <c r="B101" s="355" t="str">
        <f t="shared" si="5"/>
        <v>09120</v>
      </c>
      <c r="C101" s="356" t="str">
        <f t="shared" si="5"/>
        <v>Arsimi bazë përfshirë arsimin parashkollor</v>
      </c>
      <c r="D101" s="930">
        <v>68660</v>
      </c>
      <c r="E101" s="930">
        <v>11466</v>
      </c>
      <c r="F101" s="930">
        <v>13816</v>
      </c>
      <c r="G101" s="685" t="s">
        <v>19</v>
      </c>
      <c r="H101" s="685" t="s">
        <v>19</v>
      </c>
      <c r="I101" s="685" t="s">
        <v>19</v>
      </c>
      <c r="J101" s="930">
        <v>0</v>
      </c>
      <c r="K101" s="685" t="s">
        <v>19</v>
      </c>
      <c r="L101" s="930">
        <v>17045</v>
      </c>
      <c r="M101" s="353">
        <f t="shared" si="6"/>
        <v>110987</v>
      </c>
      <c r="N101" s="248"/>
    </row>
    <row r="102" spans="1:14" s="33" customFormat="1" ht="15" customHeight="1" x14ac:dyDescent="0.25">
      <c r="A102" s="248"/>
      <c r="B102" s="355" t="str">
        <f t="shared" si="5"/>
        <v>09230</v>
      </c>
      <c r="C102" s="356" t="str">
        <f t="shared" si="5"/>
        <v>Arsimi i mesëm i përgjithshëm</v>
      </c>
      <c r="D102" s="930">
        <v>10560</v>
      </c>
      <c r="E102" s="930">
        <v>1764</v>
      </c>
      <c r="F102" s="930">
        <v>7969</v>
      </c>
      <c r="G102" s="685" t="s">
        <v>19</v>
      </c>
      <c r="H102" s="685" t="s">
        <v>19</v>
      </c>
      <c r="I102" s="685" t="s">
        <v>19</v>
      </c>
      <c r="J102" s="930">
        <v>0</v>
      </c>
      <c r="K102" s="685" t="s">
        <v>19</v>
      </c>
      <c r="L102" s="685" t="s">
        <v>19</v>
      </c>
      <c r="M102" s="353">
        <f t="shared" si="6"/>
        <v>20293</v>
      </c>
      <c r="N102" s="248"/>
    </row>
    <row r="103" spans="1:14" s="33" customFormat="1" ht="15" customHeight="1" x14ac:dyDescent="0.25">
      <c r="A103" s="248"/>
      <c r="B103" s="355" t="str">
        <f t="shared" si="5"/>
        <v>10430</v>
      </c>
      <c r="C103" s="356" t="str">
        <f t="shared" si="5"/>
        <v>Përkujdesi Social</v>
      </c>
      <c r="D103" s="930">
        <v>11757</v>
      </c>
      <c r="E103" s="930">
        <v>1963</v>
      </c>
      <c r="F103" s="930">
        <v>294053</v>
      </c>
      <c r="G103" s="685" t="s">
        <v>19</v>
      </c>
      <c r="H103" s="685" t="s">
        <v>19</v>
      </c>
      <c r="I103" s="685" t="s">
        <v>19</v>
      </c>
      <c r="J103" s="930">
        <v>0</v>
      </c>
      <c r="K103" s="685" t="s">
        <v>19</v>
      </c>
      <c r="L103" s="930">
        <v>0</v>
      </c>
      <c r="M103" s="353">
        <f t="shared" si="6"/>
        <v>307773</v>
      </c>
      <c r="N103" s="248"/>
    </row>
    <row r="104" spans="1:14" s="33" customFormat="1" ht="15" customHeight="1" x14ac:dyDescent="0.25">
      <c r="A104" s="248"/>
      <c r="B104" s="355" t="str">
        <f t="shared" si="5"/>
        <v>04130</v>
      </c>
      <c r="C104" s="356" t="str">
        <f t="shared" si="5"/>
        <v>Mbështetje për zhvillimin ekonomik</v>
      </c>
      <c r="D104" s="930">
        <v>2623</v>
      </c>
      <c r="E104" s="930">
        <v>438</v>
      </c>
      <c r="F104" s="930">
        <v>1650</v>
      </c>
      <c r="G104" s="685" t="s">
        <v>19</v>
      </c>
      <c r="H104" s="685" t="s">
        <v>19</v>
      </c>
      <c r="I104" s="685" t="s">
        <v>19</v>
      </c>
      <c r="J104" s="930">
        <v>0</v>
      </c>
      <c r="K104" s="685" t="s">
        <v>19</v>
      </c>
      <c r="L104" s="685" t="s">
        <v>19</v>
      </c>
      <c r="M104" s="353">
        <f t="shared" si="6"/>
        <v>4711</v>
      </c>
      <c r="N104" s="248"/>
    </row>
    <row r="105" spans="1:14" s="33" customFormat="1" ht="15" customHeight="1" x14ac:dyDescent="0.25">
      <c r="A105" s="248"/>
      <c r="B105" s="355" t="str">
        <f t="shared" si="5"/>
        <v>05100</v>
      </c>
      <c r="C105" s="356" t="str">
        <f t="shared" si="5"/>
        <v>Menaxhimi i mbetjeve</v>
      </c>
      <c r="D105" s="930">
        <v>16800</v>
      </c>
      <c r="E105" s="930">
        <v>2805</v>
      </c>
      <c r="F105" s="930">
        <v>16410</v>
      </c>
      <c r="G105" s="685" t="s">
        <v>19</v>
      </c>
      <c r="H105" s="685" t="s">
        <v>19</v>
      </c>
      <c r="I105" s="685" t="s">
        <v>19</v>
      </c>
      <c r="J105" s="930">
        <v>0</v>
      </c>
      <c r="K105" s="685" t="s">
        <v>19</v>
      </c>
      <c r="L105" s="930">
        <v>0</v>
      </c>
      <c r="M105" s="353">
        <f t="shared" si="6"/>
        <v>36015</v>
      </c>
      <c r="N105" s="248"/>
    </row>
    <row r="106" spans="1:14" s="33" customFormat="1" ht="15" customHeight="1" x14ac:dyDescent="0.25">
      <c r="A106" s="248"/>
      <c r="B106" s="355" t="str">
        <f t="shared" si="5"/>
        <v>03280</v>
      </c>
      <c r="C106" s="356" t="str">
        <f t="shared" si="5"/>
        <v>Mbrojtja nga zjarri dhe mbrojtja civile</v>
      </c>
      <c r="D106" s="930">
        <v>20231</v>
      </c>
      <c r="E106" s="930">
        <v>3378</v>
      </c>
      <c r="F106" s="930">
        <v>12673</v>
      </c>
      <c r="G106" s="685" t="s">
        <v>19</v>
      </c>
      <c r="H106" s="685" t="s">
        <v>19</v>
      </c>
      <c r="I106" s="685" t="s">
        <v>19</v>
      </c>
      <c r="J106" s="930">
        <v>0</v>
      </c>
      <c r="K106" s="685" t="s">
        <v>19</v>
      </c>
      <c r="L106" s="930">
        <v>0</v>
      </c>
      <c r="M106" s="353">
        <f t="shared" si="6"/>
        <v>36282</v>
      </c>
      <c r="N106" s="248"/>
    </row>
    <row r="107" spans="1:14" s="33" customFormat="1" ht="15" customHeight="1" x14ac:dyDescent="0.25">
      <c r="A107" s="248"/>
      <c r="B107" s="355" t="str">
        <f t="shared" si="5"/>
        <v>06370</v>
      </c>
      <c r="C107" s="356" t="str">
        <f t="shared" si="5"/>
        <v>Furnizimi me Ujë dhe Kanalizime</v>
      </c>
      <c r="D107" s="685"/>
      <c r="E107" s="685"/>
      <c r="F107" s="685"/>
      <c r="G107" s="685"/>
      <c r="H107" s="685"/>
      <c r="I107" s="685"/>
      <c r="J107" s="685"/>
      <c r="K107" s="930">
        <v>0</v>
      </c>
      <c r="L107" s="685"/>
      <c r="M107" s="353">
        <f t="shared" si="6"/>
        <v>0</v>
      </c>
      <c r="N107" s="248"/>
    </row>
    <row r="108" spans="1:14" s="33" customFormat="1" ht="15" customHeight="1" x14ac:dyDescent="0.2">
      <c r="A108" s="248"/>
      <c r="B108" s="355">
        <f t="shared" si="5"/>
        <v>0</v>
      </c>
      <c r="C108" s="356">
        <f t="shared" si="5"/>
        <v>0</v>
      </c>
      <c r="D108" s="353"/>
      <c r="E108" s="353"/>
      <c r="F108" s="353"/>
      <c r="G108" s="353"/>
      <c r="H108" s="353"/>
      <c r="I108" s="353"/>
      <c r="J108" s="353"/>
      <c r="K108" s="353"/>
      <c r="L108" s="353"/>
      <c r="M108" s="353">
        <f t="shared" si="6"/>
        <v>0</v>
      </c>
      <c r="N108" s="248"/>
    </row>
    <row r="109" spans="1:14" s="33" customFormat="1" ht="15" customHeight="1" x14ac:dyDescent="0.2">
      <c r="A109" s="248"/>
      <c r="B109" s="355">
        <f t="shared" si="5"/>
        <v>0</v>
      </c>
      <c r="C109" s="356">
        <f t="shared" si="5"/>
        <v>0</v>
      </c>
      <c r="D109" s="353"/>
      <c r="E109" s="353"/>
      <c r="F109" s="353"/>
      <c r="G109" s="353"/>
      <c r="H109" s="353"/>
      <c r="I109" s="353"/>
      <c r="J109" s="353"/>
      <c r="K109" s="353"/>
      <c r="L109" s="353"/>
      <c r="M109" s="353">
        <f t="shared" si="6"/>
        <v>0</v>
      </c>
      <c r="N109" s="248"/>
    </row>
    <row r="110" spans="1:14" s="33" customFormat="1" ht="15" customHeight="1" x14ac:dyDescent="0.2">
      <c r="A110" s="248"/>
      <c r="B110" s="355">
        <f t="shared" si="5"/>
        <v>0</v>
      </c>
      <c r="C110" s="356">
        <f t="shared" si="5"/>
        <v>0</v>
      </c>
      <c r="D110" s="353"/>
      <c r="E110" s="353"/>
      <c r="F110" s="353"/>
      <c r="G110" s="353"/>
      <c r="H110" s="353"/>
      <c r="I110" s="353"/>
      <c r="J110" s="353"/>
      <c r="K110" s="353"/>
      <c r="L110" s="353"/>
      <c r="M110" s="353">
        <f t="shared" si="6"/>
        <v>0</v>
      </c>
      <c r="N110" s="248"/>
    </row>
    <row r="111" spans="1:14" s="33" customFormat="1" ht="15" customHeight="1" x14ac:dyDescent="0.2">
      <c r="A111" s="248"/>
      <c r="B111" s="355">
        <f t="shared" si="5"/>
        <v>0</v>
      </c>
      <c r="C111" s="356">
        <f t="shared" si="5"/>
        <v>0</v>
      </c>
      <c r="D111" s="353"/>
      <c r="E111" s="353"/>
      <c r="F111" s="353"/>
      <c r="G111" s="353"/>
      <c r="H111" s="353"/>
      <c r="I111" s="353"/>
      <c r="J111" s="353"/>
      <c r="K111" s="353"/>
      <c r="L111" s="353"/>
      <c r="M111" s="353">
        <f t="shared" si="6"/>
        <v>0</v>
      </c>
      <c r="N111" s="248"/>
    </row>
    <row r="112" spans="1:14" s="33" customFormat="1" ht="15" customHeight="1" x14ac:dyDescent="0.2">
      <c r="A112" s="248"/>
      <c r="B112" s="355">
        <f t="shared" si="5"/>
        <v>0</v>
      </c>
      <c r="C112" s="356">
        <f t="shared" si="5"/>
        <v>0</v>
      </c>
      <c r="D112" s="353"/>
      <c r="E112" s="353"/>
      <c r="F112" s="353"/>
      <c r="G112" s="353"/>
      <c r="H112" s="353"/>
      <c r="I112" s="353"/>
      <c r="J112" s="353"/>
      <c r="K112" s="353"/>
      <c r="L112" s="353"/>
      <c r="M112" s="353">
        <f t="shared" si="6"/>
        <v>0</v>
      </c>
      <c r="N112" s="248"/>
    </row>
    <row r="113" spans="1:14" s="33" customFormat="1" ht="15" customHeight="1" x14ac:dyDescent="0.2">
      <c r="A113" s="248"/>
      <c r="B113" s="355">
        <f t="shared" si="5"/>
        <v>0</v>
      </c>
      <c r="C113" s="356">
        <f t="shared" si="5"/>
        <v>0</v>
      </c>
      <c r="D113" s="353"/>
      <c r="E113" s="353"/>
      <c r="F113" s="353"/>
      <c r="G113" s="353"/>
      <c r="H113" s="353"/>
      <c r="I113" s="353"/>
      <c r="J113" s="353"/>
      <c r="K113" s="353"/>
      <c r="L113" s="353"/>
      <c r="M113" s="353">
        <f t="shared" si="6"/>
        <v>0</v>
      </c>
      <c r="N113" s="248"/>
    </row>
    <row r="114" spans="1:14" s="33" customFormat="1" ht="15" customHeight="1" x14ac:dyDescent="0.2">
      <c r="A114" s="248"/>
      <c r="B114" s="355">
        <f t="shared" si="5"/>
        <v>0</v>
      </c>
      <c r="C114" s="356">
        <f t="shared" si="5"/>
        <v>0</v>
      </c>
      <c r="D114" s="353"/>
      <c r="E114" s="353"/>
      <c r="F114" s="353"/>
      <c r="G114" s="353"/>
      <c r="H114" s="353"/>
      <c r="I114" s="353"/>
      <c r="J114" s="353"/>
      <c r="K114" s="353"/>
      <c r="L114" s="353"/>
      <c r="M114" s="353">
        <f t="shared" si="6"/>
        <v>0</v>
      </c>
      <c r="N114" s="248"/>
    </row>
    <row r="115" spans="1:14" s="33" customFormat="1" ht="15" customHeight="1" x14ac:dyDescent="0.2">
      <c r="A115" s="248"/>
      <c r="B115" s="355">
        <f t="shared" si="5"/>
        <v>0</v>
      </c>
      <c r="C115" s="356">
        <f t="shared" si="5"/>
        <v>0</v>
      </c>
      <c r="D115" s="353"/>
      <c r="E115" s="353"/>
      <c r="F115" s="353"/>
      <c r="G115" s="353"/>
      <c r="H115" s="353"/>
      <c r="I115" s="353"/>
      <c r="J115" s="353"/>
      <c r="K115" s="353"/>
      <c r="L115" s="353"/>
      <c r="M115" s="353">
        <f t="shared" si="6"/>
        <v>0</v>
      </c>
      <c r="N115" s="248"/>
    </row>
    <row r="116" spans="1:14" s="33" customFormat="1" ht="15" customHeight="1" x14ac:dyDescent="0.2">
      <c r="A116" s="248"/>
      <c r="B116" s="355">
        <f t="shared" si="5"/>
        <v>0</v>
      </c>
      <c r="C116" s="356">
        <f t="shared" si="5"/>
        <v>0</v>
      </c>
      <c r="D116" s="353"/>
      <c r="E116" s="353"/>
      <c r="F116" s="353"/>
      <c r="G116" s="353"/>
      <c r="H116" s="353"/>
      <c r="I116" s="353"/>
      <c r="J116" s="353"/>
      <c r="K116" s="353"/>
      <c r="L116" s="353"/>
      <c r="M116" s="353">
        <f t="shared" si="6"/>
        <v>0</v>
      </c>
      <c r="N116" s="248"/>
    </row>
    <row r="117" spans="1:14" s="33" customFormat="1" ht="15" customHeight="1" x14ac:dyDescent="0.2">
      <c r="A117" s="248"/>
      <c r="B117" s="355">
        <f t="shared" si="5"/>
        <v>0</v>
      </c>
      <c r="C117" s="356">
        <f t="shared" si="5"/>
        <v>0</v>
      </c>
      <c r="D117" s="353"/>
      <c r="E117" s="353"/>
      <c r="F117" s="353"/>
      <c r="G117" s="353"/>
      <c r="H117" s="353"/>
      <c r="I117" s="353"/>
      <c r="J117" s="353"/>
      <c r="K117" s="353"/>
      <c r="L117" s="353"/>
      <c r="M117" s="353">
        <f t="shared" si="6"/>
        <v>0</v>
      </c>
      <c r="N117" s="248"/>
    </row>
    <row r="118" spans="1:14" s="33" customFormat="1" ht="15" customHeight="1" x14ac:dyDescent="0.2">
      <c r="A118" s="248"/>
      <c r="B118" s="355">
        <f t="shared" si="5"/>
        <v>0</v>
      </c>
      <c r="C118" s="356">
        <f t="shared" si="5"/>
        <v>0</v>
      </c>
      <c r="D118" s="353"/>
      <c r="E118" s="353"/>
      <c r="F118" s="353"/>
      <c r="G118" s="353"/>
      <c r="H118" s="353"/>
      <c r="I118" s="353"/>
      <c r="J118" s="353"/>
      <c r="K118" s="353"/>
      <c r="L118" s="353"/>
      <c r="M118" s="353">
        <f t="shared" si="6"/>
        <v>0</v>
      </c>
      <c r="N118" s="248"/>
    </row>
    <row r="119" spans="1:14" s="33" customFormat="1" ht="15" customHeight="1" x14ac:dyDescent="0.2">
      <c r="A119" s="248"/>
      <c r="B119" s="355">
        <f t="shared" si="5"/>
        <v>0</v>
      </c>
      <c r="C119" s="356">
        <f t="shared" si="5"/>
        <v>0</v>
      </c>
      <c r="D119" s="353"/>
      <c r="E119" s="353"/>
      <c r="F119" s="353"/>
      <c r="G119" s="353"/>
      <c r="H119" s="353"/>
      <c r="I119" s="353"/>
      <c r="J119" s="353"/>
      <c r="K119" s="353"/>
      <c r="L119" s="353"/>
      <c r="M119" s="353">
        <f t="shared" si="6"/>
        <v>0</v>
      </c>
      <c r="N119" s="248"/>
    </row>
    <row r="120" spans="1:14" s="33" customFormat="1" ht="15" customHeight="1" x14ac:dyDescent="0.2">
      <c r="A120" s="248"/>
      <c r="B120" s="355">
        <f t="shared" si="5"/>
        <v>0</v>
      </c>
      <c r="C120" s="356">
        <f t="shared" si="5"/>
        <v>0</v>
      </c>
      <c r="D120" s="353"/>
      <c r="E120" s="353"/>
      <c r="F120" s="353"/>
      <c r="G120" s="353"/>
      <c r="H120" s="353"/>
      <c r="I120" s="353"/>
      <c r="J120" s="353"/>
      <c r="K120" s="353"/>
      <c r="L120" s="353"/>
      <c r="M120" s="353">
        <f t="shared" si="6"/>
        <v>0</v>
      </c>
      <c r="N120" s="248"/>
    </row>
    <row r="121" spans="1:14" x14ac:dyDescent="0.25">
      <c r="A121" s="280"/>
      <c r="N121" s="280"/>
    </row>
    <row r="122" spans="1:14" s="33" customFormat="1" ht="15" customHeight="1" x14ac:dyDescent="0.2">
      <c r="A122" s="248"/>
      <c r="B122" s="1154" t="s">
        <v>118</v>
      </c>
      <c r="C122" s="1155"/>
      <c r="D122" s="1156">
        <f>'(D1) Tavanet Buxhetore'!$D$106</f>
        <v>4000</v>
      </c>
      <c r="E122" s="1157"/>
      <c r="F122" s="1157"/>
      <c r="G122" s="1157"/>
      <c r="H122" s="1157"/>
      <c r="I122" s="1157"/>
      <c r="J122" s="1157"/>
      <c r="K122" s="1157"/>
      <c r="L122" s="1158"/>
      <c r="M122" s="354"/>
      <c r="N122" s="248"/>
    </row>
    <row r="123" spans="1:14" s="33" customFormat="1" ht="15" customHeight="1" x14ac:dyDescent="0.25">
      <c r="A123" s="248"/>
      <c r="B123" s="1159" t="s">
        <v>156</v>
      </c>
      <c r="C123" s="1159"/>
      <c r="D123" s="357">
        <f>$R$39</f>
        <v>300452</v>
      </c>
      <c r="E123" s="357">
        <f>$S$39</f>
        <v>50175</v>
      </c>
      <c r="F123" s="357">
        <f>$T$39</f>
        <v>444088</v>
      </c>
      <c r="G123" s="357">
        <f>$U$39</f>
        <v>0</v>
      </c>
      <c r="H123" s="357">
        <f>$V$39</f>
        <v>0</v>
      </c>
      <c r="I123" s="357">
        <f>$W$39</f>
        <v>0</v>
      </c>
      <c r="J123" s="357">
        <f>$X$39</f>
        <v>0</v>
      </c>
      <c r="K123" s="357">
        <f>$Y$39</f>
        <v>0</v>
      </c>
      <c r="L123" s="357">
        <f>$Z$39</f>
        <v>211395</v>
      </c>
      <c r="M123" s="357">
        <f>$AA$39</f>
        <v>1006110</v>
      </c>
      <c r="N123" s="248"/>
    </row>
    <row r="124" spans="1:14" s="33" customFormat="1" ht="12.75" x14ac:dyDescent="0.2">
      <c r="A124" s="248"/>
      <c r="B124" s="248"/>
      <c r="C124" s="248"/>
      <c r="D124" s="248"/>
      <c r="E124" s="248"/>
      <c r="F124" s="248"/>
      <c r="G124" s="248"/>
      <c r="H124" s="248"/>
      <c r="I124" s="248"/>
      <c r="J124" s="248"/>
      <c r="K124" s="248"/>
      <c r="L124" s="248"/>
      <c r="M124" s="248"/>
      <c r="N124" s="248"/>
    </row>
    <row r="127" spans="1:14" s="33" customFormat="1" ht="12.75" x14ac:dyDescent="0.2">
      <c r="A127" s="248"/>
      <c r="B127" s="248"/>
      <c r="C127" s="248"/>
      <c r="D127" s="248"/>
      <c r="E127" s="248"/>
      <c r="F127" s="248"/>
      <c r="G127" s="248"/>
      <c r="H127" s="248"/>
      <c r="I127" s="248"/>
      <c r="J127" s="248"/>
      <c r="K127" s="248"/>
      <c r="L127" s="248"/>
      <c r="M127" s="248"/>
      <c r="N127" s="248"/>
    </row>
    <row r="128" spans="1:14" s="33" customFormat="1" ht="21" x14ac:dyDescent="0.35">
      <c r="A128" s="248"/>
      <c r="B128" s="1160" t="s">
        <v>161</v>
      </c>
      <c r="C128" s="1161"/>
      <c r="D128" s="1161"/>
      <c r="E128" s="1161"/>
      <c r="F128" s="1161"/>
      <c r="G128" s="1161"/>
      <c r="H128" s="1161"/>
      <c r="I128" s="1161"/>
      <c r="J128" s="1161"/>
      <c r="K128" s="1161"/>
      <c r="L128" s="1161"/>
      <c r="M128" s="1162"/>
      <c r="N128" s="248"/>
    </row>
    <row r="129" spans="1:14" s="2" customFormat="1" ht="12.75" customHeight="1" x14ac:dyDescent="0.2">
      <c r="A129" s="248"/>
      <c r="C129" s="1"/>
      <c r="N129" s="248"/>
    </row>
    <row r="130" spans="1:14" s="33" customFormat="1" ht="21" customHeight="1" x14ac:dyDescent="0.2">
      <c r="A130" s="248"/>
      <c r="C130" s="54"/>
      <c r="D130" s="1163">
        <f>$AB$4</f>
        <v>2026</v>
      </c>
      <c r="E130" s="1164"/>
      <c r="F130" s="1164"/>
      <c r="G130" s="1164"/>
      <c r="H130" s="1164"/>
      <c r="I130" s="1164"/>
      <c r="J130" s="1164"/>
      <c r="K130" s="1164"/>
      <c r="L130" s="1164"/>
      <c r="M130" s="1165"/>
      <c r="N130" s="248"/>
    </row>
    <row r="131" spans="1:14" s="33" customFormat="1" ht="21" customHeight="1" x14ac:dyDescent="0.2">
      <c r="A131" s="248"/>
      <c r="C131" s="54"/>
      <c r="D131" s="1166" t="s">
        <v>124</v>
      </c>
      <c r="E131" s="1167"/>
      <c r="F131" s="1166" t="s">
        <v>163</v>
      </c>
      <c r="G131" s="1168"/>
      <c r="H131" s="1168"/>
      <c r="I131" s="1168"/>
      <c r="J131" s="1167"/>
      <c r="K131" s="1166" t="s">
        <v>164</v>
      </c>
      <c r="L131" s="1167"/>
      <c r="M131" s="1169" t="s">
        <v>165</v>
      </c>
      <c r="N131" s="248"/>
    </row>
    <row r="132" spans="1:14" s="36" customFormat="1" ht="21.75" customHeight="1" x14ac:dyDescent="0.25">
      <c r="A132" s="248"/>
      <c r="B132" s="346" t="s">
        <v>166</v>
      </c>
      <c r="C132" s="346" t="s">
        <v>167</v>
      </c>
      <c r="D132" s="348">
        <v>600</v>
      </c>
      <c r="E132" s="348">
        <v>601</v>
      </c>
      <c r="F132" s="348">
        <v>602</v>
      </c>
      <c r="G132" s="348">
        <v>603</v>
      </c>
      <c r="H132" s="348">
        <v>604</v>
      </c>
      <c r="I132" s="348">
        <v>605</v>
      </c>
      <c r="J132" s="348">
        <v>606</v>
      </c>
      <c r="K132" s="348">
        <v>230</v>
      </c>
      <c r="L132" s="349">
        <v>231</v>
      </c>
      <c r="M132" s="1169"/>
      <c r="N132" s="248"/>
    </row>
    <row r="133" spans="1:14" s="33" customFormat="1" ht="15" customHeight="1" x14ac:dyDescent="0.25">
      <c r="A133" s="248"/>
      <c r="B133" s="355" t="str">
        <f t="shared" ref="B133:C162" si="7">B7</f>
        <v>01110</v>
      </c>
      <c r="C133" s="356" t="str">
        <f t="shared" si="7"/>
        <v>Planifikimi Menaxhimi dhe Administrimi</v>
      </c>
      <c r="D133" s="930">
        <v>99489</v>
      </c>
      <c r="E133" s="930">
        <v>16615</v>
      </c>
      <c r="F133" s="930">
        <v>48338</v>
      </c>
      <c r="G133" s="685" t="s">
        <v>19</v>
      </c>
      <c r="H133" s="685" t="s">
        <v>19</v>
      </c>
      <c r="I133" s="685" t="s">
        <v>19</v>
      </c>
      <c r="J133" s="685" t="s">
        <v>19</v>
      </c>
      <c r="K133" s="685" t="s">
        <v>19</v>
      </c>
      <c r="L133" s="930">
        <v>5000</v>
      </c>
      <c r="M133" s="353">
        <f>SUM(D133:L133)</f>
        <v>169442</v>
      </c>
      <c r="N133" s="248"/>
    </row>
    <row r="134" spans="1:14" s="33" customFormat="1" ht="15" customHeight="1" x14ac:dyDescent="0.25">
      <c r="A134" s="248"/>
      <c r="B134" s="355" t="str">
        <f t="shared" si="7"/>
        <v>03140</v>
      </c>
      <c r="C134" s="356" t="str">
        <f t="shared" si="7"/>
        <v>Shërbimet e Policisë Vendore</v>
      </c>
      <c r="D134" s="930">
        <v>7491</v>
      </c>
      <c r="E134" s="930">
        <v>1251</v>
      </c>
      <c r="F134" s="930">
        <v>1261</v>
      </c>
      <c r="G134" s="685" t="s">
        <v>19</v>
      </c>
      <c r="H134" s="685" t="s">
        <v>19</v>
      </c>
      <c r="I134" s="685" t="s">
        <v>19</v>
      </c>
      <c r="J134" s="685" t="s">
        <v>19</v>
      </c>
      <c r="K134" s="685" t="s">
        <v>19</v>
      </c>
      <c r="L134" s="685" t="s">
        <v>19</v>
      </c>
      <c r="M134" s="353">
        <f t="shared" ref="M134:M162" si="8">SUM(D134:L134)</f>
        <v>10003</v>
      </c>
      <c r="N134" s="248"/>
    </row>
    <row r="135" spans="1:14" s="33" customFormat="1" ht="15" customHeight="1" x14ac:dyDescent="0.25">
      <c r="A135" s="248"/>
      <c r="B135" s="355" t="str">
        <f t="shared" si="7"/>
        <v>04220</v>
      </c>
      <c r="C135" s="356" t="str">
        <f t="shared" si="7"/>
        <v>Shërbimet bujqësore, inspektimi, siguria ushqimore dhe mbrojtja e konsumatorëve</v>
      </c>
      <c r="D135" s="930">
        <v>6086</v>
      </c>
      <c r="E135" s="930">
        <v>1016</v>
      </c>
      <c r="F135" s="930">
        <v>100</v>
      </c>
      <c r="G135" s="685" t="s">
        <v>19</v>
      </c>
      <c r="H135" s="685" t="s">
        <v>19</v>
      </c>
      <c r="I135" s="685" t="s">
        <v>19</v>
      </c>
      <c r="J135" s="685" t="s">
        <v>19</v>
      </c>
      <c r="K135" s="685" t="s">
        <v>19</v>
      </c>
      <c r="L135" s="685" t="s">
        <v>19</v>
      </c>
      <c r="M135" s="353">
        <f t="shared" si="8"/>
        <v>7202</v>
      </c>
      <c r="N135" s="248"/>
    </row>
    <row r="136" spans="1:14" s="33" customFormat="1" ht="15" customHeight="1" x14ac:dyDescent="0.25">
      <c r="A136" s="248"/>
      <c r="B136" s="355" t="str">
        <f t="shared" si="7"/>
        <v>04240</v>
      </c>
      <c r="C136" s="356" t="str">
        <f t="shared" si="7"/>
        <v>Menaxhimi i infrastrukturës së ujitjes dhe kullimit</v>
      </c>
      <c r="D136" s="930">
        <v>5883</v>
      </c>
      <c r="E136" s="930">
        <v>982</v>
      </c>
      <c r="F136" s="930">
        <v>9732</v>
      </c>
      <c r="G136" s="685" t="s">
        <v>19</v>
      </c>
      <c r="H136" s="685" t="s">
        <v>19</v>
      </c>
      <c r="I136" s="685" t="s">
        <v>19</v>
      </c>
      <c r="J136" s="685" t="s">
        <v>19</v>
      </c>
      <c r="K136" s="685" t="s">
        <v>19</v>
      </c>
      <c r="L136" s="685" t="s">
        <v>19</v>
      </c>
      <c r="M136" s="353">
        <f t="shared" si="8"/>
        <v>16597</v>
      </c>
      <c r="N136" s="248"/>
    </row>
    <row r="137" spans="1:14" s="33" customFormat="1" ht="15" customHeight="1" x14ac:dyDescent="0.25">
      <c r="A137" s="248"/>
      <c r="B137" s="355" t="str">
        <f t="shared" si="7"/>
        <v>04260</v>
      </c>
      <c r="C137" s="356" t="str">
        <f t="shared" si="7"/>
        <v>Administrimi i pyjeve dhe kullotave</v>
      </c>
      <c r="D137" s="930">
        <v>19957</v>
      </c>
      <c r="E137" s="930">
        <v>3333</v>
      </c>
      <c r="F137" s="930">
        <v>2502</v>
      </c>
      <c r="G137" s="685" t="s">
        <v>19</v>
      </c>
      <c r="H137" s="685" t="s">
        <v>19</v>
      </c>
      <c r="I137" s="685" t="s">
        <v>19</v>
      </c>
      <c r="J137" s="685" t="s">
        <v>19</v>
      </c>
      <c r="K137" s="685" t="s">
        <v>19</v>
      </c>
      <c r="L137" s="685" t="s">
        <v>19</v>
      </c>
      <c r="M137" s="353">
        <f t="shared" si="8"/>
        <v>25792</v>
      </c>
      <c r="N137" s="248"/>
    </row>
    <row r="138" spans="1:14" s="33" customFormat="1" ht="15" customHeight="1" x14ac:dyDescent="0.25">
      <c r="A138" s="248"/>
      <c r="B138" s="355" t="str">
        <f t="shared" si="7"/>
        <v>04520</v>
      </c>
      <c r="C138" s="356" t="str">
        <f t="shared" si="7"/>
        <v>Rrjeti rrugor rural</v>
      </c>
      <c r="D138" s="930">
        <v>16991</v>
      </c>
      <c r="E138" s="930">
        <v>2838</v>
      </c>
      <c r="F138" s="930">
        <v>11774</v>
      </c>
      <c r="G138" s="685" t="s">
        <v>19</v>
      </c>
      <c r="H138" s="685" t="s">
        <v>19</v>
      </c>
      <c r="I138" s="685" t="s">
        <v>19</v>
      </c>
      <c r="J138" s="685" t="s">
        <v>19</v>
      </c>
      <c r="K138" s="685" t="s">
        <v>19</v>
      </c>
      <c r="L138" s="930">
        <v>153556</v>
      </c>
      <c r="M138" s="353">
        <f t="shared" si="8"/>
        <v>185159</v>
      </c>
      <c r="N138" s="248"/>
    </row>
    <row r="139" spans="1:14" s="33" customFormat="1" ht="15" customHeight="1" x14ac:dyDescent="0.25">
      <c r="A139" s="248"/>
      <c r="B139" s="355" t="str">
        <f t="shared" si="7"/>
        <v>06140</v>
      </c>
      <c r="C139" s="356" t="str">
        <f t="shared" si="7"/>
        <v>Planifikimi Urban Vendor</v>
      </c>
      <c r="D139" s="685" t="s">
        <v>19</v>
      </c>
      <c r="E139" s="685" t="s">
        <v>19</v>
      </c>
      <c r="F139" s="685" t="s">
        <v>19</v>
      </c>
      <c r="G139" s="685" t="s">
        <v>19</v>
      </c>
      <c r="H139" s="685" t="s">
        <v>19</v>
      </c>
      <c r="I139" s="685" t="s">
        <v>19</v>
      </c>
      <c r="J139" s="685" t="s">
        <v>19</v>
      </c>
      <c r="K139" s="685" t="s">
        <v>19</v>
      </c>
      <c r="L139" s="685" t="s">
        <v>19</v>
      </c>
      <c r="M139" s="353">
        <f t="shared" si="8"/>
        <v>0</v>
      </c>
      <c r="N139" s="248"/>
    </row>
    <row r="140" spans="1:14" s="33" customFormat="1" ht="15" customHeight="1" x14ac:dyDescent="0.25">
      <c r="A140" s="248"/>
      <c r="B140" s="355" t="str">
        <f t="shared" si="7"/>
        <v>06260</v>
      </c>
      <c r="C140" s="356" t="str">
        <f t="shared" si="7"/>
        <v>Shërbimet Publike Vendore</v>
      </c>
      <c r="D140" s="930">
        <v>11065</v>
      </c>
      <c r="E140" s="930">
        <v>1848</v>
      </c>
      <c r="F140" s="930">
        <v>6920</v>
      </c>
      <c r="G140" s="685" t="s">
        <v>19</v>
      </c>
      <c r="H140" s="685" t="s">
        <v>19</v>
      </c>
      <c r="I140" s="685" t="s">
        <v>19</v>
      </c>
      <c r="J140" s="685" t="s">
        <v>19</v>
      </c>
      <c r="K140" s="685" t="s">
        <v>19</v>
      </c>
      <c r="L140" s="685" t="s">
        <v>19</v>
      </c>
      <c r="M140" s="353">
        <f t="shared" si="8"/>
        <v>19833</v>
      </c>
      <c r="N140" s="248"/>
    </row>
    <row r="141" spans="1:14" s="33" customFormat="1" ht="15" customHeight="1" x14ac:dyDescent="0.25">
      <c r="A141" s="248"/>
      <c r="B141" s="355" t="str">
        <f t="shared" si="7"/>
        <v>08130</v>
      </c>
      <c r="C141" s="356" t="str">
        <f t="shared" si="7"/>
        <v>Sport dhe argëtim</v>
      </c>
      <c r="D141" s="930">
        <v>2859</v>
      </c>
      <c r="E141" s="930">
        <v>478</v>
      </c>
      <c r="F141" s="930">
        <v>12930</v>
      </c>
      <c r="G141" s="685" t="s">
        <v>19</v>
      </c>
      <c r="H141" s="685" t="s">
        <v>19</v>
      </c>
      <c r="I141" s="685" t="s">
        <v>19</v>
      </c>
      <c r="J141" s="685" t="s">
        <v>19</v>
      </c>
      <c r="K141" s="685" t="s">
        <v>19</v>
      </c>
      <c r="L141" s="930">
        <v>63294</v>
      </c>
      <c r="M141" s="353">
        <f t="shared" si="8"/>
        <v>79561</v>
      </c>
      <c r="N141" s="248"/>
    </row>
    <row r="142" spans="1:14" s="33" customFormat="1" ht="15" customHeight="1" x14ac:dyDescent="0.25">
      <c r="A142" s="248"/>
      <c r="B142" s="355" t="str">
        <f t="shared" si="7"/>
        <v>08220</v>
      </c>
      <c r="C142" s="356" t="str">
        <f t="shared" si="7"/>
        <v>Trashëgimia kulturore, eventet artistike dhe kulturore</v>
      </c>
      <c r="D142" s="685" t="s">
        <v>19</v>
      </c>
      <c r="E142" s="685" t="s">
        <v>19</v>
      </c>
      <c r="F142" s="930">
        <v>3960</v>
      </c>
      <c r="G142" s="685" t="s">
        <v>19</v>
      </c>
      <c r="H142" s="685" t="s">
        <v>19</v>
      </c>
      <c r="I142" s="685" t="s">
        <v>19</v>
      </c>
      <c r="J142" s="685" t="s">
        <v>19</v>
      </c>
      <c r="K142" s="685" t="s">
        <v>19</v>
      </c>
      <c r="L142" s="685" t="s">
        <v>19</v>
      </c>
      <c r="M142" s="353">
        <f t="shared" si="8"/>
        <v>3960</v>
      </c>
      <c r="N142" s="248"/>
    </row>
    <row r="143" spans="1:14" s="33" customFormat="1" ht="15" customHeight="1" x14ac:dyDescent="0.25">
      <c r="A143" s="248"/>
      <c r="B143" s="355" t="str">
        <f t="shared" si="7"/>
        <v>09120</v>
      </c>
      <c r="C143" s="356" t="str">
        <f t="shared" si="7"/>
        <v>Arsimi bazë përfshirë arsimin parashkollor</v>
      </c>
      <c r="D143" s="930">
        <v>68660</v>
      </c>
      <c r="E143" s="930">
        <v>11466</v>
      </c>
      <c r="F143" s="930">
        <v>13816</v>
      </c>
      <c r="G143" s="685" t="s">
        <v>19</v>
      </c>
      <c r="H143" s="685" t="s">
        <v>19</v>
      </c>
      <c r="I143" s="685" t="s">
        <v>19</v>
      </c>
      <c r="J143" s="685" t="s">
        <v>19</v>
      </c>
      <c r="K143" s="685" t="s">
        <v>19</v>
      </c>
      <c r="L143" s="930">
        <v>17045</v>
      </c>
      <c r="M143" s="353">
        <f t="shared" si="8"/>
        <v>110987</v>
      </c>
      <c r="N143" s="248"/>
    </row>
    <row r="144" spans="1:14" s="33" customFormat="1" ht="15" customHeight="1" x14ac:dyDescent="0.25">
      <c r="A144" s="248"/>
      <c r="B144" s="355" t="str">
        <f t="shared" si="7"/>
        <v>09230</v>
      </c>
      <c r="C144" s="356" t="str">
        <f t="shared" si="7"/>
        <v>Arsimi i mesëm i përgjithshëm</v>
      </c>
      <c r="D144" s="930">
        <v>10560</v>
      </c>
      <c r="E144" s="930">
        <v>1764</v>
      </c>
      <c r="F144" s="930">
        <v>7969</v>
      </c>
      <c r="G144" s="685" t="s">
        <v>19</v>
      </c>
      <c r="H144" s="685" t="s">
        <v>19</v>
      </c>
      <c r="I144" s="685" t="s">
        <v>19</v>
      </c>
      <c r="J144" s="685" t="s">
        <v>19</v>
      </c>
      <c r="K144" s="685" t="s">
        <v>19</v>
      </c>
      <c r="L144" s="685" t="s">
        <v>19</v>
      </c>
      <c r="M144" s="353">
        <f t="shared" si="8"/>
        <v>20293</v>
      </c>
      <c r="N144" s="248"/>
    </row>
    <row r="145" spans="1:14" s="33" customFormat="1" ht="15" customHeight="1" x14ac:dyDescent="0.25">
      <c r="A145" s="248"/>
      <c r="B145" s="355" t="str">
        <f t="shared" si="7"/>
        <v>10430</v>
      </c>
      <c r="C145" s="356" t="str">
        <f t="shared" si="7"/>
        <v>Përkujdesi Social</v>
      </c>
      <c r="D145" s="930">
        <v>11757</v>
      </c>
      <c r="E145" s="930">
        <v>1963</v>
      </c>
      <c r="F145" s="930">
        <v>294053</v>
      </c>
      <c r="G145" s="685" t="s">
        <v>19</v>
      </c>
      <c r="H145" s="685" t="s">
        <v>19</v>
      </c>
      <c r="I145" s="685" t="s">
        <v>19</v>
      </c>
      <c r="J145" s="685" t="s">
        <v>19</v>
      </c>
      <c r="K145" s="685" t="s">
        <v>19</v>
      </c>
      <c r="L145" s="685" t="s">
        <v>19</v>
      </c>
      <c r="M145" s="353">
        <f t="shared" si="8"/>
        <v>307773</v>
      </c>
      <c r="N145" s="248"/>
    </row>
    <row r="146" spans="1:14" s="33" customFormat="1" ht="15" customHeight="1" x14ac:dyDescent="0.25">
      <c r="A146" s="248"/>
      <c r="B146" s="355" t="str">
        <f t="shared" si="7"/>
        <v>04130</v>
      </c>
      <c r="C146" s="356" t="str">
        <f t="shared" si="7"/>
        <v>Mbështetje për zhvillimin ekonomik</v>
      </c>
      <c r="D146" s="930">
        <v>2623</v>
      </c>
      <c r="E146" s="930">
        <v>438</v>
      </c>
      <c r="F146" s="930">
        <v>1650</v>
      </c>
      <c r="G146" s="685" t="s">
        <v>19</v>
      </c>
      <c r="H146" s="685" t="s">
        <v>19</v>
      </c>
      <c r="I146" s="685" t="s">
        <v>19</v>
      </c>
      <c r="J146" s="685" t="s">
        <v>19</v>
      </c>
      <c r="K146" s="685" t="s">
        <v>19</v>
      </c>
      <c r="L146" s="685" t="s">
        <v>19</v>
      </c>
      <c r="M146" s="353">
        <f t="shared" si="8"/>
        <v>4711</v>
      </c>
      <c r="N146" s="248"/>
    </row>
    <row r="147" spans="1:14" s="33" customFormat="1" ht="15" customHeight="1" x14ac:dyDescent="0.25">
      <c r="A147" s="248"/>
      <c r="B147" s="355" t="str">
        <f t="shared" si="7"/>
        <v>05100</v>
      </c>
      <c r="C147" s="356" t="str">
        <f t="shared" si="7"/>
        <v>Menaxhimi i mbetjeve</v>
      </c>
      <c r="D147" s="930">
        <v>16800</v>
      </c>
      <c r="E147" s="930">
        <v>2805</v>
      </c>
      <c r="F147" s="930">
        <v>16410</v>
      </c>
      <c r="G147" s="685" t="s">
        <v>19</v>
      </c>
      <c r="H147" s="685" t="s">
        <v>19</v>
      </c>
      <c r="I147" s="685" t="s">
        <v>19</v>
      </c>
      <c r="J147" s="685" t="s">
        <v>19</v>
      </c>
      <c r="K147" s="685" t="s">
        <v>19</v>
      </c>
      <c r="L147" s="685" t="s">
        <v>19</v>
      </c>
      <c r="M147" s="353">
        <f t="shared" si="8"/>
        <v>36015</v>
      </c>
      <c r="N147" s="248"/>
    </row>
    <row r="148" spans="1:14" s="33" customFormat="1" ht="15" customHeight="1" x14ac:dyDescent="0.25">
      <c r="A148" s="248"/>
      <c r="B148" s="355" t="str">
        <f t="shared" si="7"/>
        <v>03280</v>
      </c>
      <c r="C148" s="356" t="str">
        <f t="shared" si="7"/>
        <v>Mbrojtja nga zjarri dhe mbrojtja civile</v>
      </c>
      <c r="D148" s="930">
        <v>20231</v>
      </c>
      <c r="E148" s="930">
        <v>3378</v>
      </c>
      <c r="F148" s="930">
        <v>12673</v>
      </c>
      <c r="G148" s="685" t="s">
        <v>19</v>
      </c>
      <c r="H148" s="685" t="s">
        <v>19</v>
      </c>
      <c r="I148" s="685" t="s">
        <v>19</v>
      </c>
      <c r="J148" s="685" t="s">
        <v>19</v>
      </c>
      <c r="K148" s="685" t="s">
        <v>19</v>
      </c>
      <c r="L148" s="685" t="s">
        <v>19</v>
      </c>
      <c r="M148" s="353">
        <f t="shared" si="8"/>
        <v>36282</v>
      </c>
      <c r="N148" s="248"/>
    </row>
    <row r="149" spans="1:14" s="33" customFormat="1" ht="15" customHeight="1" x14ac:dyDescent="0.25">
      <c r="A149" s="248"/>
      <c r="B149" s="355" t="str">
        <f t="shared" si="7"/>
        <v>06370</v>
      </c>
      <c r="C149" s="356" t="str">
        <f t="shared" si="7"/>
        <v>Furnizimi me Ujë dhe Kanalizime</v>
      </c>
      <c r="D149" s="685"/>
      <c r="E149" s="685"/>
      <c r="F149" s="685"/>
      <c r="G149" s="685"/>
      <c r="H149" s="685"/>
      <c r="I149" s="685"/>
      <c r="J149" s="685"/>
      <c r="K149" s="685" t="s">
        <v>19</v>
      </c>
      <c r="L149" s="685"/>
      <c r="M149" s="353">
        <f t="shared" si="8"/>
        <v>0</v>
      </c>
      <c r="N149" s="248"/>
    </row>
    <row r="150" spans="1:14" s="33" customFormat="1" ht="15" customHeight="1" x14ac:dyDescent="0.2">
      <c r="A150" s="248"/>
      <c r="B150" s="355">
        <f t="shared" si="7"/>
        <v>0</v>
      </c>
      <c r="C150" s="356">
        <f t="shared" si="7"/>
        <v>0</v>
      </c>
      <c r="D150" s="353"/>
      <c r="E150" s="353"/>
      <c r="F150" s="353"/>
      <c r="G150" s="353"/>
      <c r="H150" s="353"/>
      <c r="I150" s="353"/>
      <c r="J150" s="353"/>
      <c r="K150" s="353"/>
      <c r="L150" s="353"/>
      <c r="M150" s="353">
        <f t="shared" si="8"/>
        <v>0</v>
      </c>
      <c r="N150" s="248"/>
    </row>
    <row r="151" spans="1:14" s="33" customFormat="1" ht="15" customHeight="1" x14ac:dyDescent="0.2">
      <c r="A151" s="248"/>
      <c r="B151" s="355">
        <f t="shared" si="7"/>
        <v>0</v>
      </c>
      <c r="C151" s="356">
        <f t="shared" si="7"/>
        <v>0</v>
      </c>
      <c r="D151" s="353"/>
      <c r="E151" s="353"/>
      <c r="F151" s="353"/>
      <c r="G151" s="353"/>
      <c r="H151" s="353"/>
      <c r="I151" s="353"/>
      <c r="J151" s="353"/>
      <c r="K151" s="353"/>
      <c r="L151" s="353"/>
      <c r="M151" s="353">
        <f t="shared" si="8"/>
        <v>0</v>
      </c>
      <c r="N151" s="248"/>
    </row>
    <row r="152" spans="1:14" s="33" customFormat="1" ht="15" customHeight="1" x14ac:dyDescent="0.2">
      <c r="A152" s="248"/>
      <c r="B152" s="355">
        <f t="shared" si="7"/>
        <v>0</v>
      </c>
      <c r="C152" s="356">
        <f t="shared" si="7"/>
        <v>0</v>
      </c>
      <c r="D152" s="353"/>
      <c r="E152" s="353"/>
      <c r="F152" s="353"/>
      <c r="G152" s="353"/>
      <c r="H152" s="353"/>
      <c r="I152" s="353"/>
      <c r="J152" s="353"/>
      <c r="K152" s="353"/>
      <c r="L152" s="353"/>
      <c r="M152" s="353">
        <f t="shared" si="8"/>
        <v>0</v>
      </c>
      <c r="N152" s="248"/>
    </row>
    <row r="153" spans="1:14" s="33" customFormat="1" ht="15" customHeight="1" x14ac:dyDescent="0.2">
      <c r="A153" s="248"/>
      <c r="B153" s="355">
        <f t="shared" si="7"/>
        <v>0</v>
      </c>
      <c r="C153" s="356">
        <f t="shared" si="7"/>
        <v>0</v>
      </c>
      <c r="D153" s="353"/>
      <c r="E153" s="353"/>
      <c r="F153" s="353"/>
      <c r="G153" s="353"/>
      <c r="H153" s="353"/>
      <c r="I153" s="353"/>
      <c r="J153" s="353"/>
      <c r="K153" s="353"/>
      <c r="L153" s="353"/>
      <c r="M153" s="353">
        <f t="shared" si="8"/>
        <v>0</v>
      </c>
      <c r="N153" s="248"/>
    </row>
    <row r="154" spans="1:14" s="33" customFormat="1" ht="15" customHeight="1" x14ac:dyDescent="0.2">
      <c r="A154" s="248"/>
      <c r="B154" s="355">
        <f t="shared" si="7"/>
        <v>0</v>
      </c>
      <c r="C154" s="356">
        <f t="shared" si="7"/>
        <v>0</v>
      </c>
      <c r="D154" s="353"/>
      <c r="E154" s="353"/>
      <c r="F154" s="353"/>
      <c r="G154" s="353"/>
      <c r="H154" s="353"/>
      <c r="I154" s="353"/>
      <c r="J154" s="353"/>
      <c r="K154" s="353"/>
      <c r="L154" s="353"/>
      <c r="M154" s="353">
        <f t="shared" si="8"/>
        <v>0</v>
      </c>
      <c r="N154" s="248"/>
    </row>
    <row r="155" spans="1:14" s="33" customFormat="1" ht="15" customHeight="1" x14ac:dyDescent="0.2">
      <c r="A155" s="248"/>
      <c r="B155" s="355">
        <f t="shared" si="7"/>
        <v>0</v>
      </c>
      <c r="C155" s="356">
        <f t="shared" si="7"/>
        <v>0</v>
      </c>
      <c r="D155" s="353"/>
      <c r="E155" s="353"/>
      <c r="F155" s="353"/>
      <c r="G155" s="353"/>
      <c r="H155" s="353"/>
      <c r="I155" s="353"/>
      <c r="J155" s="353"/>
      <c r="K155" s="353"/>
      <c r="L155" s="353"/>
      <c r="M155" s="353">
        <f t="shared" si="8"/>
        <v>0</v>
      </c>
      <c r="N155" s="248"/>
    </row>
    <row r="156" spans="1:14" s="33" customFormat="1" ht="15" customHeight="1" x14ac:dyDescent="0.2">
      <c r="A156" s="248"/>
      <c r="B156" s="355">
        <f t="shared" si="7"/>
        <v>0</v>
      </c>
      <c r="C156" s="356">
        <f t="shared" si="7"/>
        <v>0</v>
      </c>
      <c r="D156" s="353"/>
      <c r="E156" s="353"/>
      <c r="F156" s="353"/>
      <c r="G156" s="353"/>
      <c r="H156" s="353"/>
      <c r="I156" s="353"/>
      <c r="J156" s="353"/>
      <c r="K156" s="353"/>
      <c r="L156" s="353"/>
      <c r="M156" s="353">
        <f t="shared" si="8"/>
        <v>0</v>
      </c>
      <c r="N156" s="248"/>
    </row>
    <row r="157" spans="1:14" s="33" customFormat="1" ht="15" customHeight="1" x14ac:dyDescent="0.2">
      <c r="A157" s="248"/>
      <c r="B157" s="355">
        <f t="shared" si="7"/>
        <v>0</v>
      </c>
      <c r="C157" s="356">
        <f t="shared" si="7"/>
        <v>0</v>
      </c>
      <c r="D157" s="353"/>
      <c r="E157" s="353"/>
      <c r="F157" s="353"/>
      <c r="G157" s="353"/>
      <c r="H157" s="353"/>
      <c r="I157" s="353"/>
      <c r="J157" s="353"/>
      <c r="K157" s="353"/>
      <c r="L157" s="353"/>
      <c r="M157" s="353">
        <f t="shared" si="8"/>
        <v>0</v>
      </c>
      <c r="N157" s="248"/>
    </row>
    <row r="158" spans="1:14" s="33" customFormat="1" ht="15" customHeight="1" x14ac:dyDescent="0.2">
      <c r="A158" s="248"/>
      <c r="B158" s="355">
        <f t="shared" si="7"/>
        <v>0</v>
      </c>
      <c r="C158" s="356">
        <f t="shared" si="7"/>
        <v>0</v>
      </c>
      <c r="D158" s="353"/>
      <c r="E158" s="353"/>
      <c r="F158" s="353"/>
      <c r="G158" s="353"/>
      <c r="H158" s="353"/>
      <c r="I158" s="353"/>
      <c r="J158" s="353"/>
      <c r="K158" s="353"/>
      <c r="L158" s="353"/>
      <c r="M158" s="353">
        <f t="shared" si="8"/>
        <v>0</v>
      </c>
      <c r="N158" s="248"/>
    </row>
    <row r="159" spans="1:14" s="33" customFormat="1" ht="15" customHeight="1" x14ac:dyDescent="0.2">
      <c r="A159" s="248"/>
      <c r="B159" s="355">
        <f t="shared" si="7"/>
        <v>0</v>
      </c>
      <c r="C159" s="356">
        <f t="shared" si="7"/>
        <v>0</v>
      </c>
      <c r="D159" s="353"/>
      <c r="E159" s="353"/>
      <c r="F159" s="353"/>
      <c r="G159" s="353"/>
      <c r="H159" s="353"/>
      <c r="I159" s="353"/>
      <c r="J159" s="353"/>
      <c r="K159" s="353"/>
      <c r="L159" s="353"/>
      <c r="M159" s="353">
        <f t="shared" si="8"/>
        <v>0</v>
      </c>
      <c r="N159" s="248"/>
    </row>
    <row r="160" spans="1:14" s="33" customFormat="1" ht="15" customHeight="1" x14ac:dyDescent="0.2">
      <c r="A160" s="248"/>
      <c r="B160" s="355">
        <f t="shared" si="7"/>
        <v>0</v>
      </c>
      <c r="C160" s="356">
        <f t="shared" si="7"/>
        <v>0</v>
      </c>
      <c r="D160" s="353"/>
      <c r="E160" s="353"/>
      <c r="F160" s="353"/>
      <c r="G160" s="353"/>
      <c r="H160" s="353"/>
      <c r="I160" s="353"/>
      <c r="J160" s="353"/>
      <c r="K160" s="353"/>
      <c r="L160" s="353"/>
      <c r="M160" s="353">
        <f t="shared" si="8"/>
        <v>0</v>
      </c>
      <c r="N160" s="248"/>
    </row>
    <row r="161" spans="1:14" s="33" customFormat="1" ht="15" customHeight="1" x14ac:dyDescent="0.2">
      <c r="A161" s="248"/>
      <c r="B161" s="355">
        <f t="shared" si="7"/>
        <v>0</v>
      </c>
      <c r="C161" s="356">
        <f t="shared" si="7"/>
        <v>0</v>
      </c>
      <c r="D161" s="353"/>
      <c r="E161" s="353"/>
      <c r="F161" s="353"/>
      <c r="G161" s="353"/>
      <c r="H161" s="353"/>
      <c r="I161" s="353"/>
      <c r="J161" s="353"/>
      <c r="K161" s="353"/>
      <c r="L161" s="353"/>
      <c r="M161" s="353">
        <f t="shared" si="8"/>
        <v>0</v>
      </c>
      <c r="N161" s="248"/>
    </row>
    <row r="162" spans="1:14" s="33" customFormat="1" ht="15" customHeight="1" x14ac:dyDescent="0.2">
      <c r="A162" s="248"/>
      <c r="B162" s="355">
        <f t="shared" si="7"/>
        <v>0</v>
      </c>
      <c r="C162" s="356">
        <f t="shared" si="7"/>
        <v>0</v>
      </c>
      <c r="D162" s="353"/>
      <c r="E162" s="353"/>
      <c r="F162" s="353"/>
      <c r="G162" s="353"/>
      <c r="H162" s="353"/>
      <c r="I162" s="353"/>
      <c r="J162" s="353"/>
      <c r="K162" s="353"/>
      <c r="L162" s="353"/>
      <c r="M162" s="353">
        <f t="shared" si="8"/>
        <v>0</v>
      </c>
      <c r="N162" s="248"/>
    </row>
    <row r="163" spans="1:14" x14ac:dyDescent="0.25">
      <c r="A163" s="280"/>
      <c r="N163" s="280"/>
    </row>
    <row r="164" spans="1:14" s="33" customFormat="1" ht="15" customHeight="1" x14ac:dyDescent="0.2">
      <c r="A164" s="248"/>
      <c r="B164" s="1154" t="s">
        <v>118</v>
      </c>
      <c r="C164" s="1155"/>
      <c r="D164" s="1156">
        <f>'(D1) Tavanet Buxhetore'!$E$106</f>
        <v>4000</v>
      </c>
      <c r="E164" s="1157"/>
      <c r="F164" s="1157"/>
      <c r="G164" s="1157"/>
      <c r="H164" s="1157"/>
      <c r="I164" s="1157"/>
      <c r="J164" s="1157"/>
      <c r="K164" s="1157"/>
      <c r="L164" s="1158"/>
      <c r="M164" s="354"/>
      <c r="N164" s="248"/>
    </row>
    <row r="165" spans="1:14" s="33" customFormat="1" ht="15" customHeight="1" x14ac:dyDescent="0.25">
      <c r="A165" s="248"/>
      <c r="B165" s="1159" t="s">
        <v>156</v>
      </c>
      <c r="C165" s="1159"/>
      <c r="D165" s="357">
        <f>$AB$39</f>
        <v>300452</v>
      </c>
      <c r="E165" s="357">
        <f>$AC$39</f>
        <v>50175</v>
      </c>
      <c r="F165" s="357">
        <f>$AD$39</f>
        <v>444088</v>
      </c>
      <c r="G165" s="357">
        <f>$AE$39</f>
        <v>0</v>
      </c>
      <c r="H165" s="357">
        <f>$AF$39</f>
        <v>0</v>
      </c>
      <c r="I165" s="357">
        <f>$AG$39</f>
        <v>0</v>
      </c>
      <c r="J165" s="357">
        <f>$AH$39</f>
        <v>0</v>
      </c>
      <c r="K165" s="357">
        <f>$AI$39</f>
        <v>0</v>
      </c>
      <c r="L165" s="357">
        <f>$AJ$39</f>
        <v>238895</v>
      </c>
      <c r="M165" s="357">
        <f>$AK$39</f>
        <v>1033610</v>
      </c>
      <c r="N165" s="248"/>
    </row>
    <row r="166" spans="1:14" s="33" customFormat="1" ht="12.75" x14ac:dyDescent="0.2">
      <c r="A166" s="248"/>
      <c r="B166" s="248"/>
      <c r="C166" s="248"/>
      <c r="D166" s="248"/>
      <c r="E166" s="248"/>
      <c r="F166" s="248"/>
      <c r="G166" s="248"/>
      <c r="H166" s="248"/>
      <c r="I166" s="248"/>
      <c r="J166" s="248"/>
      <c r="K166" s="248"/>
      <c r="L166" s="248"/>
      <c r="M166" s="248"/>
      <c r="N166" s="248"/>
    </row>
  </sheetData>
  <mergeCells count="60">
    <mergeCell ref="B2:AK2"/>
    <mergeCell ref="H4:Q4"/>
    <mergeCell ref="R4:AA4"/>
    <mergeCell ref="AB4:AK4"/>
    <mergeCell ref="D5:D6"/>
    <mergeCell ref="E5:E6"/>
    <mergeCell ref="F5:F6"/>
    <mergeCell ref="G5:G6"/>
    <mergeCell ref="H5:I5"/>
    <mergeCell ref="J5:N5"/>
    <mergeCell ref="AB5:AC5"/>
    <mergeCell ref="AD5:AH5"/>
    <mergeCell ref="AI5:AJ5"/>
    <mergeCell ref="AK5:AK6"/>
    <mergeCell ref="B38:C38"/>
    <mergeCell ref="D38:E38"/>
    <mergeCell ref="F38:G38"/>
    <mergeCell ref="H38:P38"/>
    <mergeCell ref="R38:Z38"/>
    <mergeCell ref="AB38:AJ38"/>
    <mergeCell ref="O5:P5"/>
    <mergeCell ref="Q5:Q6"/>
    <mergeCell ref="R5:S5"/>
    <mergeCell ref="T5:X5"/>
    <mergeCell ref="Y5:Z5"/>
    <mergeCell ref="AA5:AA6"/>
    <mergeCell ref="B39:C39"/>
    <mergeCell ref="B44:Q44"/>
    <mergeCell ref="H46:Q46"/>
    <mergeCell ref="D47:D48"/>
    <mergeCell ref="E47:E48"/>
    <mergeCell ref="F47:F48"/>
    <mergeCell ref="G47:G48"/>
    <mergeCell ref="H47:I47"/>
    <mergeCell ref="J47:N47"/>
    <mergeCell ref="O47:P47"/>
    <mergeCell ref="Q47:Q48"/>
    <mergeCell ref="B80:C80"/>
    <mergeCell ref="D80:E80"/>
    <mergeCell ref="F80:G80"/>
    <mergeCell ref="H80:P80"/>
    <mergeCell ref="B81:C81"/>
    <mergeCell ref="B86:M86"/>
    <mergeCell ref="D88:M88"/>
    <mergeCell ref="D89:E89"/>
    <mergeCell ref="F89:J89"/>
    <mergeCell ref="K89:L89"/>
    <mergeCell ref="M89:M90"/>
    <mergeCell ref="B164:C164"/>
    <mergeCell ref="D164:L164"/>
    <mergeCell ref="B165:C165"/>
    <mergeCell ref="B122:C122"/>
    <mergeCell ref="D122:L122"/>
    <mergeCell ref="B123:C123"/>
    <mergeCell ref="B128:M128"/>
    <mergeCell ref="D130:M130"/>
    <mergeCell ref="D131:E131"/>
    <mergeCell ref="F131:J131"/>
    <mergeCell ref="K131:L131"/>
    <mergeCell ref="M131:M132"/>
  </mergeCells>
  <pageMargins left="0.7" right="0.7" top="0.75" bottom="0.75" header="0.3" footer="0.3"/>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1"/>
  <sheetViews>
    <sheetView showGridLines="0" workbookViewId="0">
      <selection activeCell="K19" sqref="K19"/>
    </sheetView>
  </sheetViews>
  <sheetFormatPr defaultRowHeight="15" x14ac:dyDescent="0.25"/>
  <cols>
    <col min="3" max="3" width="110.140625" customWidth="1"/>
    <col min="7" max="7" width="10.7109375" customWidth="1"/>
  </cols>
  <sheetData>
    <row r="1" spans="1:10" x14ac:dyDescent="0.25">
      <c r="A1" s="767"/>
      <c r="B1" s="767"/>
      <c r="C1" s="767"/>
      <c r="D1" s="767"/>
      <c r="E1" s="767"/>
      <c r="F1" s="767"/>
      <c r="G1" s="767"/>
      <c r="H1" s="767"/>
      <c r="J1" s="431">
        <v>2023</v>
      </c>
    </row>
    <row r="2" spans="1:10" x14ac:dyDescent="0.25">
      <c r="A2" s="280"/>
      <c r="B2" s="280"/>
      <c r="C2" s="280"/>
      <c r="D2" s="280"/>
      <c r="E2" s="280"/>
      <c r="F2" s="280"/>
      <c r="G2" s="280"/>
      <c r="H2" s="768"/>
    </row>
    <row r="3" spans="1:10" x14ac:dyDescent="0.25">
      <c r="A3" s="280"/>
      <c r="B3" s="280"/>
      <c r="C3" s="769"/>
      <c r="D3" s="770" t="s">
        <v>861</v>
      </c>
      <c r="E3" s="771"/>
      <c r="F3" s="771"/>
      <c r="G3" s="772"/>
      <c r="H3" s="773"/>
    </row>
    <row r="4" spans="1:10" x14ac:dyDescent="0.25">
      <c r="A4" s="280"/>
      <c r="B4" s="280"/>
      <c r="C4" s="280"/>
      <c r="D4" s="280"/>
      <c r="E4" s="280"/>
      <c r="F4" s="280"/>
      <c r="G4" s="280"/>
      <c r="H4" s="773"/>
    </row>
    <row r="5" spans="1:10" x14ac:dyDescent="0.25">
      <c r="A5" s="280"/>
      <c r="B5" s="280"/>
      <c r="C5" s="774" t="s">
        <v>862</v>
      </c>
      <c r="D5" s="775"/>
      <c r="E5" s="771" t="s">
        <v>633</v>
      </c>
      <c r="F5" s="772"/>
      <c r="G5" s="280"/>
      <c r="H5" s="773"/>
    </row>
    <row r="6" spans="1:10" x14ac:dyDescent="0.25">
      <c r="A6" s="280"/>
      <c r="B6" s="280"/>
      <c r="C6" s="280"/>
      <c r="D6" s="280"/>
      <c r="E6" s="280"/>
      <c r="F6" s="280"/>
      <c r="G6" s="280"/>
      <c r="H6" s="773"/>
    </row>
    <row r="7" spans="1:10" x14ac:dyDescent="0.25">
      <c r="A7" s="280"/>
      <c r="B7" s="280"/>
      <c r="C7" s="774" t="s">
        <v>49</v>
      </c>
      <c r="D7" s="776">
        <v>1110</v>
      </c>
      <c r="E7" s="775" t="s">
        <v>11</v>
      </c>
      <c r="F7" s="771"/>
      <c r="G7" s="772"/>
      <c r="H7" s="777" t="s">
        <v>21</v>
      </c>
    </row>
    <row r="8" spans="1:10" x14ac:dyDescent="0.25">
      <c r="A8" s="280"/>
      <c r="B8" s="280"/>
      <c r="C8" s="280"/>
      <c r="D8" s="280"/>
      <c r="E8" s="280"/>
      <c r="F8" s="280"/>
      <c r="G8" s="280"/>
      <c r="H8" s="773"/>
    </row>
    <row r="9" spans="1:10" x14ac:dyDescent="0.25">
      <c r="A9" s="280"/>
      <c r="B9" s="280"/>
      <c r="C9" s="778" t="s">
        <v>12</v>
      </c>
      <c r="D9" s="280"/>
      <c r="E9" s="280"/>
      <c r="F9" s="280"/>
      <c r="G9" s="280"/>
      <c r="H9" s="773"/>
    </row>
    <row r="10" spans="1:10" x14ac:dyDescent="0.25">
      <c r="A10" s="280"/>
      <c r="B10" s="280"/>
      <c r="C10" s="775" t="s">
        <v>13</v>
      </c>
      <c r="D10" s="771"/>
      <c r="E10" s="771"/>
      <c r="F10" s="771"/>
      <c r="G10" s="772"/>
      <c r="H10" s="777" t="s">
        <v>21</v>
      </c>
    </row>
    <row r="11" spans="1:10" x14ac:dyDescent="0.25">
      <c r="A11" s="280"/>
      <c r="B11" s="280"/>
      <c r="C11" s="280"/>
      <c r="D11" s="280"/>
      <c r="E11" s="280"/>
      <c r="F11" s="280"/>
      <c r="G11" s="280"/>
      <c r="H11" s="773"/>
    </row>
    <row r="12" spans="1:10" x14ac:dyDescent="0.25">
      <c r="A12" s="280"/>
      <c r="B12" s="779"/>
      <c r="C12" s="779"/>
      <c r="D12" s="779"/>
      <c r="E12" s="779"/>
      <c r="F12" s="779"/>
      <c r="G12" s="779"/>
      <c r="H12" s="773"/>
    </row>
    <row r="13" spans="1:10" x14ac:dyDescent="0.25">
      <c r="A13" s="780"/>
      <c r="B13" s="781">
        <v>1</v>
      </c>
      <c r="C13" s="782" t="s">
        <v>863</v>
      </c>
      <c r="D13" s="783" t="s">
        <v>14</v>
      </c>
      <c r="E13" s="783"/>
      <c r="F13" s="783"/>
      <c r="G13" s="784"/>
      <c r="H13" s="785" t="s">
        <v>21</v>
      </c>
    </row>
    <row r="14" spans="1:10" x14ac:dyDescent="0.25">
      <c r="A14" s="280"/>
      <c r="B14" s="280"/>
      <c r="C14" s="786" t="s">
        <v>864</v>
      </c>
      <c r="D14" s="787">
        <v>2023</v>
      </c>
      <c r="E14" s="787">
        <f>$J$1+1</f>
        <v>2024</v>
      </c>
      <c r="F14" s="787">
        <f>$J$1+2</f>
        <v>2025</v>
      </c>
      <c r="G14" s="788">
        <f>$J$1+3</f>
        <v>2026</v>
      </c>
      <c r="H14" s="789"/>
    </row>
    <row r="15" spans="1:10" x14ac:dyDescent="0.25">
      <c r="A15" s="280"/>
      <c r="B15" s="280"/>
      <c r="C15" s="790" t="s">
        <v>18</v>
      </c>
      <c r="D15" s="781">
        <v>1</v>
      </c>
      <c r="E15" s="781">
        <v>1</v>
      </c>
      <c r="F15" s="781">
        <v>1</v>
      </c>
      <c r="G15" s="791">
        <v>1</v>
      </c>
      <c r="H15" s="789"/>
    </row>
    <row r="16" spans="1:10" x14ac:dyDescent="0.25">
      <c r="A16" s="280"/>
      <c r="B16" s="280"/>
      <c r="C16" s="790" t="s">
        <v>20</v>
      </c>
      <c r="D16" s="781">
        <v>25</v>
      </c>
      <c r="E16" s="781">
        <v>25</v>
      </c>
      <c r="F16" s="781">
        <v>25</v>
      </c>
      <c r="G16" s="791">
        <v>25</v>
      </c>
      <c r="H16" s="789"/>
    </row>
    <row r="17" spans="1:10" x14ac:dyDescent="0.25">
      <c r="A17" s="280"/>
      <c r="B17" s="779"/>
      <c r="C17" s="779"/>
      <c r="D17" s="779"/>
      <c r="E17" s="779"/>
      <c r="F17" s="779"/>
      <c r="G17" s="779"/>
      <c r="H17" s="773"/>
      <c r="J17" s="792"/>
    </row>
    <row r="18" spans="1:10" x14ac:dyDescent="0.25">
      <c r="A18" s="780"/>
      <c r="B18" s="793" t="str">
        <f>I18&amp;"."&amp;I19</f>
        <v>1.1</v>
      </c>
      <c r="C18" s="782" t="s">
        <v>865</v>
      </c>
      <c r="D18" s="783" t="s">
        <v>22</v>
      </c>
      <c r="E18" s="783"/>
      <c r="F18" s="783"/>
      <c r="G18" s="784"/>
      <c r="H18" s="794" t="s">
        <v>21</v>
      </c>
      <c r="I18" s="431">
        <v>1</v>
      </c>
      <c r="J18" s="792"/>
    </row>
    <row r="19" spans="1:10" x14ac:dyDescent="0.25">
      <c r="A19" s="280"/>
      <c r="B19" s="795"/>
      <c r="C19" s="796" t="s">
        <v>866</v>
      </c>
      <c r="D19" s="787">
        <v>2023</v>
      </c>
      <c r="E19" s="787">
        <f>$J$1+1</f>
        <v>2024</v>
      </c>
      <c r="F19" s="787">
        <f>$J$1+2</f>
        <v>2025</v>
      </c>
      <c r="G19" s="788">
        <f>$J$1+3</f>
        <v>2026</v>
      </c>
      <c r="H19" s="797"/>
      <c r="I19" s="431">
        <v>1</v>
      </c>
      <c r="J19" s="792"/>
    </row>
    <row r="20" spans="1:10" x14ac:dyDescent="0.25">
      <c r="A20" s="280"/>
      <c r="B20" s="780"/>
      <c r="C20" s="790" t="s">
        <v>18</v>
      </c>
      <c r="D20" s="798">
        <v>1</v>
      </c>
      <c r="E20" s="798">
        <v>1</v>
      </c>
      <c r="F20" s="798">
        <v>1</v>
      </c>
      <c r="G20" s="799">
        <v>1</v>
      </c>
      <c r="H20" s="797"/>
      <c r="J20" s="792"/>
    </row>
    <row r="21" spans="1:10" x14ac:dyDescent="0.25">
      <c r="A21" s="280"/>
      <c r="B21" s="780"/>
      <c r="C21" s="790" t="s">
        <v>25</v>
      </c>
      <c r="D21" s="798">
        <v>7.0000000000000007E-2</v>
      </c>
      <c r="E21" s="798">
        <v>7.0000000000000007E-2</v>
      </c>
      <c r="F21" s="798">
        <v>7.0000000000000007E-2</v>
      </c>
      <c r="G21" s="799">
        <v>7.0000000000000007E-2</v>
      </c>
      <c r="H21" s="797"/>
      <c r="J21" s="792"/>
    </row>
    <row r="22" spans="1:10" x14ac:dyDescent="0.25">
      <c r="A22" s="280"/>
      <c r="B22" s="779"/>
      <c r="C22" s="779"/>
      <c r="D22" s="779"/>
      <c r="E22" s="779"/>
      <c r="F22" s="779"/>
      <c r="G22" s="779"/>
      <c r="H22" s="773"/>
      <c r="J22" s="792"/>
    </row>
    <row r="23" spans="1:10" x14ac:dyDescent="0.25">
      <c r="A23" s="780"/>
      <c r="B23" s="793" t="str">
        <f>I23&amp;"."&amp;I24</f>
        <v>1.2</v>
      </c>
      <c r="C23" s="782" t="s">
        <v>865</v>
      </c>
      <c r="D23" s="783" t="s">
        <v>43</v>
      </c>
      <c r="E23" s="783"/>
      <c r="F23" s="783"/>
      <c r="G23" s="784"/>
      <c r="H23" s="794" t="s">
        <v>21</v>
      </c>
      <c r="I23" s="431">
        <v>1</v>
      </c>
      <c r="J23" s="792"/>
    </row>
    <row r="24" spans="1:10" x14ac:dyDescent="0.25">
      <c r="A24" s="280"/>
      <c r="B24" s="795"/>
      <c r="C24" s="796" t="s">
        <v>866</v>
      </c>
      <c r="D24" s="787">
        <v>2023</v>
      </c>
      <c r="E24" s="787">
        <f>$J$1+1</f>
        <v>2024</v>
      </c>
      <c r="F24" s="787">
        <f>$J$1+2</f>
        <v>2025</v>
      </c>
      <c r="G24" s="788">
        <f>$J$1+3</f>
        <v>2026</v>
      </c>
      <c r="H24" s="797"/>
      <c r="I24" s="431">
        <v>2</v>
      </c>
      <c r="J24" s="792"/>
    </row>
    <row r="25" spans="1:10" x14ac:dyDescent="0.25">
      <c r="A25" s="280"/>
      <c r="B25" s="780"/>
      <c r="C25" s="790" t="s">
        <v>44</v>
      </c>
      <c r="D25" s="798">
        <v>4000000</v>
      </c>
      <c r="E25" s="798">
        <v>4000000</v>
      </c>
      <c r="F25" s="798">
        <v>4000000</v>
      </c>
      <c r="G25" s="798">
        <v>4000000</v>
      </c>
      <c r="H25" s="797"/>
      <c r="J25" s="792"/>
    </row>
    <row r="26" spans="1:10" x14ac:dyDescent="0.25">
      <c r="A26" s="280"/>
      <c r="B26" s="779"/>
      <c r="C26" s="779"/>
      <c r="D26" s="779"/>
      <c r="E26" s="779"/>
      <c r="F26" s="779"/>
      <c r="G26" s="779"/>
      <c r="H26" s="773"/>
      <c r="J26" s="792"/>
    </row>
    <row r="27" spans="1:10" x14ac:dyDescent="0.25">
      <c r="A27" s="780"/>
      <c r="B27" s="793" t="str">
        <f>I27&amp;"."&amp;I28</f>
        <v>1.3</v>
      </c>
      <c r="C27" s="782" t="s">
        <v>865</v>
      </c>
      <c r="D27" s="783" t="s">
        <v>45</v>
      </c>
      <c r="E27" s="783"/>
      <c r="F27" s="783"/>
      <c r="G27" s="784"/>
      <c r="H27" s="794" t="s">
        <v>21</v>
      </c>
      <c r="I27" s="431">
        <v>1</v>
      </c>
      <c r="J27" s="792"/>
    </row>
    <row r="28" spans="1:10" x14ac:dyDescent="0.25">
      <c r="A28" s="280"/>
      <c r="B28" s="795"/>
      <c r="C28" s="796" t="s">
        <v>866</v>
      </c>
      <c r="D28" s="787">
        <v>2023</v>
      </c>
      <c r="E28" s="787">
        <f>$J$1+1</f>
        <v>2024</v>
      </c>
      <c r="F28" s="787">
        <f>$J$1+2</f>
        <v>2025</v>
      </c>
      <c r="G28" s="788">
        <f>$J$1+3</f>
        <v>2026</v>
      </c>
      <c r="H28" s="797"/>
      <c r="I28" s="431">
        <v>3</v>
      </c>
      <c r="J28" s="792"/>
    </row>
    <row r="29" spans="1:10" x14ac:dyDescent="0.25">
      <c r="A29" s="280"/>
      <c r="B29" s="780"/>
      <c r="C29" s="790" t="s">
        <v>20</v>
      </c>
      <c r="D29" s="798">
        <v>25</v>
      </c>
      <c r="E29" s="798">
        <v>25</v>
      </c>
      <c r="F29" s="798">
        <v>25</v>
      </c>
      <c r="G29" s="799">
        <v>25</v>
      </c>
      <c r="H29" s="797"/>
      <c r="J29" s="792"/>
    </row>
    <row r="30" spans="1:10" x14ac:dyDescent="0.25">
      <c r="A30" s="800"/>
      <c r="B30" s="800"/>
      <c r="C30" s="800"/>
      <c r="D30" s="800"/>
      <c r="E30" s="800"/>
      <c r="F30" s="800"/>
      <c r="G30" s="800"/>
      <c r="H30" s="801"/>
    </row>
    <row r="31" spans="1:10" x14ac:dyDescent="0.25">
      <c r="A31" s="767"/>
      <c r="B31" s="767"/>
      <c r="C31" s="767"/>
      <c r="D31" s="767"/>
      <c r="E31" s="767"/>
      <c r="F31" s="767"/>
      <c r="G31" s="767"/>
      <c r="H31" s="767"/>
      <c r="J31" s="431">
        <v>2023</v>
      </c>
    </row>
    <row r="32" spans="1:10" x14ac:dyDescent="0.25">
      <c r="A32" s="280"/>
      <c r="B32" s="280"/>
      <c r="C32" s="280"/>
      <c r="D32" s="280"/>
      <c r="E32" s="280"/>
      <c r="F32" s="280"/>
      <c r="G32" s="280"/>
      <c r="H32" s="768"/>
    </row>
    <row r="33" spans="1:10" x14ac:dyDescent="0.25">
      <c r="A33" s="280"/>
      <c r="B33" s="280"/>
      <c r="C33" s="769"/>
      <c r="D33" s="770" t="s">
        <v>861</v>
      </c>
      <c r="E33" s="771"/>
      <c r="F33" s="771"/>
      <c r="G33" s="772"/>
      <c r="H33" s="773"/>
    </row>
    <row r="34" spans="1:10" x14ac:dyDescent="0.25">
      <c r="A34" s="280"/>
      <c r="B34" s="280"/>
      <c r="C34" s="280"/>
      <c r="D34" s="280"/>
      <c r="E34" s="280"/>
      <c r="F34" s="280"/>
      <c r="G34" s="280"/>
      <c r="H34" s="773"/>
    </row>
    <row r="35" spans="1:10" x14ac:dyDescent="0.25">
      <c r="A35" s="280"/>
      <c r="B35" s="280"/>
      <c r="C35" s="774" t="s">
        <v>862</v>
      </c>
      <c r="D35" s="775"/>
      <c r="E35" s="771" t="s">
        <v>633</v>
      </c>
      <c r="F35" s="772"/>
      <c r="G35" s="280"/>
      <c r="H35" s="773"/>
    </row>
    <row r="36" spans="1:10" x14ac:dyDescent="0.25">
      <c r="A36" s="280"/>
      <c r="B36" s="280"/>
      <c r="C36" s="280"/>
      <c r="D36" s="280"/>
      <c r="E36" s="280"/>
      <c r="F36" s="280"/>
      <c r="G36" s="280"/>
      <c r="H36" s="773"/>
    </row>
    <row r="37" spans="1:10" x14ac:dyDescent="0.25">
      <c r="A37" s="280"/>
      <c r="B37" s="280"/>
      <c r="C37" s="774" t="s">
        <v>49</v>
      </c>
      <c r="D37" s="776">
        <v>3140</v>
      </c>
      <c r="E37" s="775" t="s">
        <v>208</v>
      </c>
      <c r="F37" s="771"/>
      <c r="G37" s="772"/>
      <c r="H37" s="777" t="s">
        <v>21</v>
      </c>
    </row>
    <row r="38" spans="1:10" x14ac:dyDescent="0.25">
      <c r="A38" s="280"/>
      <c r="B38" s="280"/>
      <c r="C38" s="280"/>
      <c r="D38" s="280"/>
      <c r="E38" s="280"/>
      <c r="F38" s="280"/>
      <c r="G38" s="280"/>
      <c r="H38" s="773"/>
    </row>
    <row r="39" spans="1:10" x14ac:dyDescent="0.25">
      <c r="A39" s="280"/>
      <c r="B39" s="280"/>
      <c r="C39" s="778" t="s">
        <v>12</v>
      </c>
      <c r="D39" s="280"/>
      <c r="E39" s="280"/>
      <c r="F39" s="280"/>
      <c r="G39" s="280"/>
      <c r="H39" s="773"/>
    </row>
    <row r="40" spans="1:10" x14ac:dyDescent="0.25">
      <c r="A40" s="280"/>
      <c r="B40" s="280"/>
      <c r="C40" s="775" t="s">
        <v>209</v>
      </c>
      <c r="D40" s="771"/>
      <c r="E40" s="771"/>
      <c r="F40" s="771"/>
      <c r="G40" s="772"/>
      <c r="H40" s="777" t="s">
        <v>21</v>
      </c>
    </row>
    <row r="41" spans="1:10" x14ac:dyDescent="0.25">
      <c r="A41" s="280"/>
      <c r="B41" s="280"/>
      <c r="C41" s="280"/>
      <c r="D41" s="280"/>
      <c r="E41" s="280"/>
      <c r="F41" s="280"/>
      <c r="G41" s="280"/>
      <c r="H41" s="773"/>
    </row>
    <row r="42" spans="1:10" x14ac:dyDescent="0.25">
      <c r="A42" s="280"/>
      <c r="B42" s="779"/>
      <c r="C42" s="779"/>
      <c r="D42" s="779"/>
      <c r="E42" s="779"/>
      <c r="F42" s="779"/>
      <c r="G42" s="779"/>
      <c r="H42" s="773"/>
    </row>
    <row r="43" spans="1:10" x14ac:dyDescent="0.25">
      <c r="A43" s="780"/>
      <c r="B43" s="781">
        <v>1</v>
      </c>
      <c r="C43" s="782" t="s">
        <v>863</v>
      </c>
      <c r="D43" s="783" t="s">
        <v>210</v>
      </c>
      <c r="E43" s="783"/>
      <c r="F43" s="783"/>
      <c r="G43" s="784"/>
      <c r="H43" s="785" t="s">
        <v>21</v>
      </c>
    </row>
    <row r="44" spans="1:10" x14ac:dyDescent="0.25">
      <c r="A44" s="280"/>
      <c r="B44" s="280"/>
      <c r="C44" s="786" t="s">
        <v>864</v>
      </c>
      <c r="D44" s="787">
        <v>2023</v>
      </c>
      <c r="E44" s="787">
        <f>$J$1+1</f>
        <v>2024</v>
      </c>
      <c r="F44" s="787">
        <f>$J$1+2</f>
        <v>2025</v>
      </c>
      <c r="G44" s="788">
        <f>$J$1+3</f>
        <v>2026</v>
      </c>
      <c r="H44" s="789"/>
    </row>
    <row r="45" spans="1:10" x14ac:dyDescent="0.25">
      <c r="A45" s="280"/>
      <c r="B45" s="280"/>
      <c r="C45" s="790" t="s">
        <v>211</v>
      </c>
      <c r="D45" s="781">
        <v>60</v>
      </c>
      <c r="E45" s="781">
        <v>60</v>
      </c>
      <c r="F45" s="781">
        <v>60</v>
      </c>
      <c r="G45" s="791">
        <v>60</v>
      </c>
      <c r="H45" s="789"/>
    </row>
    <row r="46" spans="1:10" x14ac:dyDescent="0.25">
      <c r="A46" s="280"/>
      <c r="B46" s="280"/>
      <c r="C46" s="790" t="s">
        <v>212</v>
      </c>
      <c r="D46" s="781">
        <v>0</v>
      </c>
      <c r="E46" s="781">
        <v>0</v>
      </c>
      <c r="F46" s="781">
        <v>0</v>
      </c>
      <c r="G46" s="791">
        <v>0</v>
      </c>
      <c r="H46" s="789"/>
    </row>
    <row r="47" spans="1:10" x14ac:dyDescent="0.25">
      <c r="A47" s="280"/>
      <c r="B47" s="280"/>
      <c r="C47" s="790" t="s">
        <v>213</v>
      </c>
      <c r="D47" s="781">
        <v>0</v>
      </c>
      <c r="E47" s="781">
        <v>0</v>
      </c>
      <c r="F47" s="781">
        <v>0</v>
      </c>
      <c r="G47" s="791">
        <v>0</v>
      </c>
      <c r="H47" s="789"/>
    </row>
    <row r="48" spans="1:10" x14ac:dyDescent="0.25">
      <c r="A48" s="280"/>
      <c r="B48" s="779"/>
      <c r="C48" s="779"/>
      <c r="D48" s="779"/>
      <c r="E48" s="779"/>
      <c r="F48" s="779"/>
      <c r="G48" s="779"/>
      <c r="H48" s="773"/>
      <c r="J48" s="792"/>
    </row>
    <row r="49" spans="1:10" x14ac:dyDescent="0.25">
      <c r="A49" s="780"/>
      <c r="B49" s="793" t="str">
        <f>I49&amp;"."&amp;I50</f>
        <v>1.1</v>
      </c>
      <c r="C49" s="782" t="s">
        <v>865</v>
      </c>
      <c r="D49" s="783" t="s">
        <v>214</v>
      </c>
      <c r="E49" s="783"/>
      <c r="F49" s="783"/>
      <c r="G49" s="784"/>
      <c r="H49" s="794" t="s">
        <v>21</v>
      </c>
      <c r="I49" s="431">
        <v>1</v>
      </c>
      <c r="J49" s="792"/>
    </row>
    <row r="50" spans="1:10" x14ac:dyDescent="0.25">
      <c r="A50" s="280"/>
      <c r="B50" s="795"/>
      <c r="C50" s="796" t="s">
        <v>866</v>
      </c>
      <c r="D50" s="787">
        <v>2023</v>
      </c>
      <c r="E50" s="787">
        <f>$J$1+1</f>
        <v>2024</v>
      </c>
      <c r="F50" s="787">
        <f>$J$1+2</f>
        <v>2025</v>
      </c>
      <c r="G50" s="788">
        <f>$J$1+3</f>
        <v>2026</v>
      </c>
      <c r="H50" s="797"/>
      <c r="I50" s="431">
        <v>1</v>
      </c>
      <c r="J50" s="792"/>
    </row>
    <row r="51" spans="1:10" x14ac:dyDescent="0.25">
      <c r="A51" s="280"/>
      <c r="B51" s="780"/>
      <c r="C51" s="790" t="s">
        <v>211</v>
      </c>
      <c r="D51" s="798">
        <v>60</v>
      </c>
      <c r="E51" s="798">
        <v>60</v>
      </c>
      <c r="F51" s="798">
        <v>60</v>
      </c>
      <c r="G51" s="799">
        <v>60</v>
      </c>
      <c r="H51" s="797"/>
      <c r="J51" s="792"/>
    </row>
    <row r="52" spans="1:10" x14ac:dyDescent="0.25">
      <c r="A52" s="280"/>
      <c r="B52" s="780"/>
      <c r="C52" s="790" t="s">
        <v>212</v>
      </c>
      <c r="D52" s="798">
        <v>0</v>
      </c>
      <c r="E52" s="798">
        <v>0</v>
      </c>
      <c r="F52" s="798">
        <v>0</v>
      </c>
      <c r="G52" s="799">
        <v>0</v>
      </c>
      <c r="H52" s="797"/>
      <c r="J52" s="792"/>
    </row>
    <row r="53" spans="1:10" x14ac:dyDescent="0.25">
      <c r="A53" s="280"/>
      <c r="B53" s="780"/>
      <c r="C53" s="790" t="s">
        <v>213</v>
      </c>
      <c r="D53" s="798">
        <v>0</v>
      </c>
      <c r="E53" s="798">
        <v>0</v>
      </c>
      <c r="F53" s="798">
        <v>0</v>
      </c>
      <c r="G53" s="799">
        <v>0</v>
      </c>
      <c r="H53" s="797"/>
      <c r="J53" s="792"/>
    </row>
    <row r="54" spans="1:10" x14ac:dyDescent="0.25">
      <c r="A54" s="800"/>
      <c r="B54" s="800"/>
      <c r="C54" s="800"/>
      <c r="D54" s="800"/>
      <c r="E54" s="800"/>
      <c r="F54" s="800"/>
      <c r="G54" s="800"/>
      <c r="H54" s="801"/>
    </row>
    <row r="55" spans="1:10" x14ac:dyDescent="0.25">
      <c r="A55" s="767"/>
      <c r="B55" s="767"/>
      <c r="C55" s="767"/>
      <c r="D55" s="767"/>
      <c r="E55" s="767"/>
      <c r="F55" s="767"/>
      <c r="G55" s="767"/>
      <c r="H55" s="767"/>
      <c r="J55" s="431">
        <v>2023</v>
      </c>
    </row>
    <row r="56" spans="1:10" x14ac:dyDescent="0.25">
      <c r="A56" s="280"/>
      <c r="B56" s="280"/>
      <c r="C56" s="280"/>
      <c r="D56" s="280"/>
      <c r="E56" s="280"/>
      <c r="F56" s="280"/>
      <c r="G56" s="280"/>
      <c r="H56" s="768"/>
    </row>
    <row r="57" spans="1:10" x14ac:dyDescent="0.25">
      <c r="A57" s="280"/>
      <c r="B57" s="280"/>
      <c r="C57" s="769"/>
      <c r="D57" s="770" t="s">
        <v>861</v>
      </c>
      <c r="E57" s="771"/>
      <c r="F57" s="771"/>
      <c r="G57" s="772"/>
      <c r="H57" s="773"/>
    </row>
    <row r="58" spans="1:10" x14ac:dyDescent="0.25">
      <c r="A58" s="280"/>
      <c r="B58" s="280"/>
      <c r="C58" s="280"/>
      <c r="D58" s="280"/>
      <c r="E58" s="280"/>
      <c r="F58" s="280"/>
      <c r="G58" s="280"/>
      <c r="H58" s="773"/>
    </row>
    <row r="59" spans="1:10" x14ac:dyDescent="0.25">
      <c r="A59" s="280"/>
      <c r="B59" s="280"/>
      <c r="C59" s="774" t="s">
        <v>862</v>
      </c>
      <c r="D59" s="775"/>
      <c r="E59" s="771" t="s">
        <v>633</v>
      </c>
      <c r="F59" s="772"/>
      <c r="G59" s="280"/>
      <c r="H59" s="773"/>
    </row>
    <row r="60" spans="1:10" x14ac:dyDescent="0.25">
      <c r="A60" s="280"/>
      <c r="B60" s="280"/>
      <c r="C60" s="280"/>
      <c r="D60" s="280"/>
      <c r="E60" s="280"/>
      <c r="F60" s="280"/>
      <c r="G60" s="280"/>
      <c r="H60" s="773"/>
    </row>
    <row r="61" spans="1:10" x14ac:dyDescent="0.25">
      <c r="A61" s="280"/>
      <c r="B61" s="280"/>
      <c r="C61" s="774" t="s">
        <v>49</v>
      </c>
      <c r="D61" s="776">
        <v>4220</v>
      </c>
      <c r="E61" s="775" t="s">
        <v>224</v>
      </c>
      <c r="F61" s="771"/>
      <c r="G61" s="772"/>
      <c r="H61" s="777" t="s">
        <v>21</v>
      </c>
    </row>
    <row r="62" spans="1:10" x14ac:dyDescent="0.25">
      <c r="A62" s="280"/>
      <c r="B62" s="280"/>
      <c r="C62" s="280"/>
      <c r="D62" s="280"/>
      <c r="E62" s="280"/>
      <c r="F62" s="280"/>
      <c r="G62" s="280"/>
      <c r="H62" s="773"/>
    </row>
    <row r="63" spans="1:10" x14ac:dyDescent="0.25">
      <c r="A63" s="280"/>
      <c r="B63" s="280"/>
      <c r="C63" s="778" t="s">
        <v>12</v>
      </c>
      <c r="D63" s="280"/>
      <c r="E63" s="280"/>
      <c r="F63" s="280"/>
      <c r="G63" s="280"/>
      <c r="H63" s="773"/>
    </row>
    <row r="64" spans="1:10" x14ac:dyDescent="0.25">
      <c r="A64" s="280"/>
      <c r="B64" s="280"/>
      <c r="C64" s="775" t="s">
        <v>225</v>
      </c>
      <c r="D64" s="771"/>
      <c r="E64" s="771"/>
      <c r="F64" s="771"/>
      <c r="G64" s="772"/>
      <c r="H64" s="777" t="s">
        <v>21</v>
      </c>
    </row>
    <row r="65" spans="1:10" x14ac:dyDescent="0.25">
      <c r="A65" s="280"/>
      <c r="B65" s="280"/>
      <c r="C65" s="280"/>
      <c r="D65" s="280"/>
      <c r="E65" s="280"/>
      <c r="F65" s="280"/>
      <c r="G65" s="280"/>
      <c r="H65" s="773"/>
    </row>
    <row r="66" spans="1:10" x14ac:dyDescent="0.25">
      <c r="A66" s="280"/>
      <c r="B66" s="779"/>
      <c r="C66" s="779"/>
      <c r="D66" s="779"/>
      <c r="E66" s="779"/>
      <c r="F66" s="779"/>
      <c r="G66" s="779"/>
      <c r="H66" s="773"/>
    </row>
    <row r="67" spans="1:10" x14ac:dyDescent="0.25">
      <c r="A67" s="780"/>
      <c r="B67" s="781">
        <v>1</v>
      </c>
      <c r="C67" s="782" t="s">
        <v>863</v>
      </c>
      <c r="D67" s="783" t="s">
        <v>226</v>
      </c>
      <c r="E67" s="783"/>
      <c r="F67" s="783"/>
      <c r="G67" s="784"/>
      <c r="H67" s="785" t="s">
        <v>21</v>
      </c>
    </row>
    <row r="68" spans="1:10" x14ac:dyDescent="0.25">
      <c r="A68" s="280"/>
      <c r="B68" s="280"/>
      <c r="C68" s="786" t="s">
        <v>864</v>
      </c>
      <c r="D68" s="787">
        <v>2023</v>
      </c>
      <c r="E68" s="787">
        <f>$J$1+1</f>
        <v>2024</v>
      </c>
      <c r="F68" s="787">
        <f>$J$1+2</f>
        <v>2025</v>
      </c>
      <c r="G68" s="788">
        <f>$J$1+3</f>
        <v>2026</v>
      </c>
      <c r="H68" s="789"/>
    </row>
    <row r="69" spans="1:10" x14ac:dyDescent="0.25">
      <c r="A69" s="280"/>
      <c r="B69" s="280"/>
      <c r="C69" s="790"/>
      <c r="D69" s="781"/>
      <c r="E69" s="781"/>
      <c r="F69" s="781"/>
      <c r="G69" s="791"/>
      <c r="H69" s="789"/>
    </row>
    <row r="70" spans="1:10" x14ac:dyDescent="0.25">
      <c r="A70" s="280"/>
      <c r="B70" s="779"/>
      <c r="C70" s="779"/>
      <c r="D70" s="779"/>
      <c r="E70" s="779"/>
      <c r="F70" s="779"/>
      <c r="G70" s="779"/>
      <c r="H70" s="773"/>
      <c r="J70" s="792"/>
    </row>
    <row r="71" spans="1:10" x14ac:dyDescent="0.25">
      <c r="A71" s="780"/>
      <c r="B71" s="793" t="str">
        <f>I71&amp;"."&amp;I72</f>
        <v>1.1</v>
      </c>
      <c r="C71" s="782" t="s">
        <v>865</v>
      </c>
      <c r="D71" s="783" t="s">
        <v>227</v>
      </c>
      <c r="E71" s="783"/>
      <c r="F71" s="783"/>
      <c r="G71" s="784"/>
      <c r="H71" s="794" t="s">
        <v>21</v>
      </c>
      <c r="I71" s="431">
        <v>1</v>
      </c>
      <c r="J71" s="792"/>
    </row>
    <row r="72" spans="1:10" x14ac:dyDescent="0.25">
      <c r="A72" s="280"/>
      <c r="B72" s="795"/>
      <c r="C72" s="796" t="s">
        <v>866</v>
      </c>
      <c r="D72" s="787">
        <v>2023</v>
      </c>
      <c r="E72" s="787">
        <f>$J$1+1</f>
        <v>2024</v>
      </c>
      <c r="F72" s="787">
        <f>$J$1+2</f>
        <v>2025</v>
      </c>
      <c r="G72" s="788">
        <f>$J$1+3</f>
        <v>2026</v>
      </c>
      <c r="H72" s="797"/>
      <c r="I72" s="431">
        <v>1</v>
      </c>
      <c r="J72" s="792"/>
    </row>
    <row r="73" spans="1:10" x14ac:dyDescent="0.25">
      <c r="A73" s="280"/>
      <c r="B73" s="780"/>
      <c r="C73" s="790"/>
      <c r="D73" s="798"/>
      <c r="E73" s="798"/>
      <c r="F73" s="798"/>
      <c r="G73" s="799"/>
      <c r="H73" s="797"/>
      <c r="J73" s="792"/>
    </row>
    <row r="74" spans="1:10" x14ac:dyDescent="0.25">
      <c r="A74" s="800"/>
      <c r="B74" s="800"/>
      <c r="C74" s="800"/>
      <c r="D74" s="800"/>
      <c r="E74" s="800"/>
      <c r="F74" s="800"/>
      <c r="G74" s="800"/>
      <c r="H74" s="801"/>
    </row>
    <row r="75" spans="1:10" x14ac:dyDescent="0.25">
      <c r="A75" s="767"/>
      <c r="B75" s="767"/>
      <c r="C75" s="767"/>
      <c r="D75" s="767"/>
      <c r="E75" s="767"/>
      <c r="F75" s="767"/>
      <c r="G75" s="767"/>
      <c r="H75" s="767"/>
      <c r="J75" s="431">
        <v>2023</v>
      </c>
    </row>
    <row r="76" spans="1:10" x14ac:dyDescent="0.25">
      <c r="A76" s="280"/>
      <c r="B76" s="280"/>
      <c r="C76" s="280"/>
      <c r="D76" s="280"/>
      <c r="E76" s="280"/>
      <c r="F76" s="280"/>
      <c r="G76" s="280"/>
      <c r="H76" s="768"/>
    </row>
    <row r="77" spans="1:10" x14ac:dyDescent="0.25">
      <c r="A77" s="280"/>
      <c r="B77" s="280"/>
      <c r="C77" s="769"/>
      <c r="D77" s="770" t="s">
        <v>861</v>
      </c>
      <c r="E77" s="771"/>
      <c r="F77" s="771"/>
      <c r="G77" s="772"/>
      <c r="H77" s="773"/>
    </row>
    <row r="78" spans="1:10" x14ac:dyDescent="0.25">
      <c r="A78" s="280"/>
      <c r="B78" s="280"/>
      <c r="C78" s="280"/>
      <c r="D78" s="280"/>
      <c r="E78" s="280"/>
      <c r="F78" s="280"/>
      <c r="G78" s="280"/>
      <c r="H78" s="773"/>
    </row>
    <row r="79" spans="1:10" x14ac:dyDescent="0.25">
      <c r="A79" s="280"/>
      <c r="B79" s="280"/>
      <c r="C79" s="774" t="s">
        <v>862</v>
      </c>
      <c r="D79" s="775"/>
      <c r="E79" s="771" t="s">
        <v>633</v>
      </c>
      <c r="F79" s="772"/>
      <c r="G79" s="280"/>
      <c r="H79" s="773"/>
    </row>
    <row r="80" spans="1:10" x14ac:dyDescent="0.25">
      <c r="A80" s="280"/>
      <c r="B80" s="280"/>
      <c r="C80" s="280"/>
      <c r="D80" s="280"/>
      <c r="E80" s="280"/>
      <c r="F80" s="280"/>
      <c r="G80" s="280"/>
      <c r="H80" s="773"/>
    </row>
    <row r="81" spans="1:10" x14ac:dyDescent="0.25">
      <c r="A81" s="280"/>
      <c r="B81" s="280"/>
      <c r="C81" s="774" t="s">
        <v>49</v>
      </c>
      <c r="D81" s="776">
        <v>4240</v>
      </c>
      <c r="E81" s="775" t="s">
        <v>228</v>
      </c>
      <c r="F81" s="771"/>
      <c r="G81" s="772"/>
      <c r="H81" s="777" t="s">
        <v>21</v>
      </c>
    </row>
    <row r="82" spans="1:10" x14ac:dyDescent="0.25">
      <c r="A82" s="280"/>
      <c r="B82" s="280"/>
      <c r="C82" s="280"/>
      <c r="D82" s="280"/>
      <c r="E82" s="280"/>
      <c r="F82" s="280"/>
      <c r="G82" s="280"/>
      <c r="H82" s="773"/>
    </row>
    <row r="83" spans="1:10" x14ac:dyDescent="0.25">
      <c r="A83" s="280"/>
      <c r="B83" s="280"/>
      <c r="C83" s="778" t="s">
        <v>12</v>
      </c>
      <c r="D83" s="280"/>
      <c r="E83" s="280"/>
      <c r="F83" s="280"/>
      <c r="G83" s="280"/>
      <c r="H83" s="773"/>
    </row>
    <row r="84" spans="1:10" x14ac:dyDescent="0.25">
      <c r="A84" s="280"/>
      <c r="B84" s="280"/>
      <c r="C84" s="775" t="s">
        <v>229</v>
      </c>
      <c r="D84" s="771"/>
      <c r="E84" s="771"/>
      <c r="F84" s="771"/>
      <c r="G84" s="772"/>
      <c r="H84" s="777" t="s">
        <v>21</v>
      </c>
    </row>
    <row r="85" spans="1:10" x14ac:dyDescent="0.25">
      <c r="A85" s="280"/>
      <c r="B85" s="280"/>
      <c r="C85" s="280"/>
      <c r="D85" s="280"/>
      <c r="E85" s="280"/>
      <c r="F85" s="280"/>
      <c r="G85" s="280"/>
      <c r="H85" s="773"/>
    </row>
    <row r="86" spans="1:10" x14ac:dyDescent="0.25">
      <c r="A86" s="280"/>
      <c r="B86" s="779"/>
      <c r="C86" s="779"/>
      <c r="D86" s="779"/>
      <c r="E86" s="779"/>
      <c r="F86" s="779"/>
      <c r="G86" s="779"/>
      <c r="H86" s="773"/>
    </row>
    <row r="87" spans="1:10" x14ac:dyDescent="0.25">
      <c r="A87" s="780"/>
      <c r="B87" s="781">
        <v>1</v>
      </c>
      <c r="C87" s="782" t="s">
        <v>863</v>
      </c>
      <c r="D87" s="783" t="s">
        <v>230</v>
      </c>
      <c r="E87" s="783"/>
      <c r="F87" s="783"/>
      <c r="G87" s="784"/>
      <c r="H87" s="785" t="s">
        <v>21</v>
      </c>
    </row>
    <row r="88" spans="1:10" x14ac:dyDescent="0.25">
      <c r="A88" s="280"/>
      <c r="B88" s="280"/>
      <c r="C88" s="786" t="s">
        <v>864</v>
      </c>
      <c r="D88" s="787">
        <v>2023</v>
      </c>
      <c r="E88" s="787">
        <f>$J$1+1</f>
        <v>2024</v>
      </c>
      <c r="F88" s="787">
        <f>$J$1+2</f>
        <v>2025</v>
      </c>
      <c r="G88" s="788">
        <f>$J$1+3</f>
        <v>2026</v>
      </c>
      <c r="H88" s="789"/>
    </row>
    <row r="89" spans="1:10" x14ac:dyDescent="0.25">
      <c r="A89" s="280"/>
      <c r="B89" s="280"/>
      <c r="C89" s="790" t="s">
        <v>231</v>
      </c>
      <c r="D89" s="781">
        <v>3.96</v>
      </c>
      <c r="E89" s="781">
        <v>3.96</v>
      </c>
      <c r="F89" s="781">
        <v>3.96</v>
      </c>
      <c r="G89" s="791">
        <v>3.96</v>
      </c>
      <c r="H89" s="789"/>
    </row>
    <row r="90" spans="1:10" x14ac:dyDescent="0.25">
      <c r="A90" s="280"/>
      <c r="B90" s="280"/>
      <c r="C90" s="790" t="s">
        <v>232</v>
      </c>
      <c r="D90" s="781">
        <v>1.66</v>
      </c>
      <c r="E90" s="781">
        <v>1.66</v>
      </c>
      <c r="F90" s="781">
        <v>1.66</v>
      </c>
      <c r="G90" s="791">
        <v>1.66</v>
      </c>
      <c r="H90" s="789"/>
    </row>
    <row r="91" spans="1:10" x14ac:dyDescent="0.25">
      <c r="A91" s="280"/>
      <c r="B91" s="779"/>
      <c r="C91" s="779"/>
      <c r="D91" s="779"/>
      <c r="E91" s="779"/>
      <c r="F91" s="779"/>
      <c r="G91" s="779"/>
      <c r="H91" s="773"/>
      <c r="J91" s="792"/>
    </row>
    <row r="92" spans="1:10" x14ac:dyDescent="0.25">
      <c r="A92" s="780"/>
      <c r="B92" s="793" t="str">
        <f>I92&amp;"."&amp;I93</f>
        <v>1.1</v>
      </c>
      <c r="C92" s="782" t="s">
        <v>865</v>
      </c>
      <c r="D92" s="783" t="s">
        <v>233</v>
      </c>
      <c r="E92" s="783"/>
      <c r="F92" s="783"/>
      <c r="G92" s="784"/>
      <c r="H92" s="794" t="s">
        <v>21</v>
      </c>
      <c r="I92" s="431">
        <v>1</v>
      </c>
      <c r="J92" s="792"/>
    </row>
    <row r="93" spans="1:10" x14ac:dyDescent="0.25">
      <c r="A93" s="280"/>
      <c r="B93" s="795"/>
      <c r="C93" s="796" t="s">
        <v>866</v>
      </c>
      <c r="D93" s="787">
        <v>2023</v>
      </c>
      <c r="E93" s="787">
        <f>$J$1+1</f>
        <v>2024</v>
      </c>
      <c r="F93" s="787">
        <f>$J$1+2</f>
        <v>2025</v>
      </c>
      <c r="G93" s="788">
        <f>$J$1+3</f>
        <v>2026</v>
      </c>
      <c r="H93" s="797"/>
      <c r="I93" s="431">
        <v>1</v>
      </c>
      <c r="J93" s="792"/>
    </row>
    <row r="94" spans="1:10" x14ac:dyDescent="0.25">
      <c r="A94" s="280"/>
      <c r="B94" s="780"/>
      <c r="C94" s="790" t="s">
        <v>231</v>
      </c>
      <c r="D94" s="798">
        <v>3.96</v>
      </c>
      <c r="E94" s="798">
        <v>3.96</v>
      </c>
      <c r="F94" s="798">
        <v>3.96</v>
      </c>
      <c r="G94" s="799">
        <v>3.96</v>
      </c>
      <c r="H94" s="797"/>
      <c r="J94" s="792"/>
    </row>
    <row r="95" spans="1:10" x14ac:dyDescent="0.25">
      <c r="A95" s="280"/>
      <c r="B95" s="780"/>
      <c r="C95" s="790" t="s">
        <v>232</v>
      </c>
      <c r="D95" s="798">
        <v>1.66</v>
      </c>
      <c r="E95" s="798">
        <v>1.66</v>
      </c>
      <c r="F95" s="798">
        <v>1.66</v>
      </c>
      <c r="G95" s="799">
        <v>1.66</v>
      </c>
      <c r="H95" s="797"/>
      <c r="J95" s="792"/>
    </row>
    <row r="96" spans="1:10" x14ac:dyDescent="0.25">
      <c r="A96" s="280"/>
      <c r="B96" s="780"/>
      <c r="C96" s="790" t="s">
        <v>234</v>
      </c>
      <c r="D96" s="798">
        <v>17000</v>
      </c>
      <c r="E96" s="798">
        <v>0</v>
      </c>
      <c r="F96" s="798">
        <v>0</v>
      </c>
      <c r="G96" s="799">
        <v>0</v>
      </c>
      <c r="H96" s="797"/>
      <c r="J96" s="792"/>
    </row>
    <row r="97" spans="1:10" x14ac:dyDescent="0.25">
      <c r="A97" s="280"/>
      <c r="B97" s="780"/>
      <c r="C97" s="790" t="s">
        <v>235</v>
      </c>
      <c r="D97" s="798">
        <v>2000</v>
      </c>
      <c r="E97" s="798">
        <v>0</v>
      </c>
      <c r="F97" s="798">
        <v>0</v>
      </c>
      <c r="G97" s="799">
        <v>0</v>
      </c>
      <c r="H97" s="797"/>
      <c r="J97" s="792"/>
    </row>
    <row r="98" spans="1:10" x14ac:dyDescent="0.25">
      <c r="A98" s="800"/>
      <c r="B98" s="800"/>
      <c r="C98" s="800"/>
      <c r="D98" s="800"/>
      <c r="E98" s="800"/>
      <c r="F98" s="800"/>
      <c r="G98" s="800"/>
      <c r="H98" s="801"/>
    </row>
    <row r="99" spans="1:10" x14ac:dyDescent="0.25">
      <c r="A99" s="767"/>
      <c r="B99" s="767"/>
      <c r="C99" s="767"/>
      <c r="D99" s="767"/>
      <c r="E99" s="767"/>
      <c r="F99" s="767"/>
      <c r="G99" s="767"/>
      <c r="H99" s="767"/>
      <c r="J99" s="431">
        <v>2023</v>
      </c>
    </row>
    <row r="100" spans="1:10" x14ac:dyDescent="0.25">
      <c r="A100" s="280"/>
      <c r="B100" s="280"/>
      <c r="C100" s="280"/>
      <c r="D100" s="280"/>
      <c r="E100" s="280"/>
      <c r="F100" s="280"/>
      <c r="G100" s="280"/>
      <c r="H100" s="768"/>
    </row>
    <row r="101" spans="1:10" x14ac:dyDescent="0.25">
      <c r="A101" s="280"/>
      <c r="B101" s="280"/>
      <c r="C101" s="769"/>
      <c r="D101" s="770" t="s">
        <v>861</v>
      </c>
      <c r="E101" s="771"/>
      <c r="F101" s="771"/>
      <c r="G101" s="772"/>
      <c r="H101" s="773"/>
    </row>
    <row r="102" spans="1:10" x14ac:dyDescent="0.25">
      <c r="A102" s="280"/>
      <c r="B102" s="280"/>
      <c r="C102" s="280"/>
      <c r="D102" s="280"/>
      <c r="E102" s="280"/>
      <c r="F102" s="280"/>
      <c r="G102" s="280"/>
      <c r="H102" s="773"/>
    </row>
    <row r="103" spans="1:10" x14ac:dyDescent="0.25">
      <c r="A103" s="280"/>
      <c r="B103" s="280"/>
      <c r="C103" s="774" t="s">
        <v>862</v>
      </c>
      <c r="D103" s="775"/>
      <c r="E103" s="771" t="s">
        <v>633</v>
      </c>
      <c r="F103" s="772"/>
      <c r="G103" s="280"/>
      <c r="H103" s="773"/>
    </row>
    <row r="104" spans="1:10" x14ac:dyDescent="0.25">
      <c r="A104" s="280"/>
      <c r="B104" s="280"/>
      <c r="C104" s="280"/>
      <c r="D104" s="280"/>
      <c r="E104" s="280"/>
      <c r="F104" s="280"/>
      <c r="G104" s="280"/>
      <c r="H104" s="773"/>
    </row>
    <row r="105" spans="1:10" x14ac:dyDescent="0.25">
      <c r="A105" s="280"/>
      <c r="B105" s="280"/>
      <c r="C105" s="774" t="s">
        <v>49</v>
      </c>
      <c r="D105" s="776">
        <v>4260</v>
      </c>
      <c r="E105" s="775" t="s">
        <v>258</v>
      </c>
      <c r="F105" s="771"/>
      <c r="G105" s="772"/>
      <c r="H105" s="777" t="s">
        <v>21</v>
      </c>
    </row>
    <row r="106" spans="1:10" x14ac:dyDescent="0.25">
      <c r="A106" s="280"/>
      <c r="B106" s="280"/>
      <c r="C106" s="280"/>
      <c r="D106" s="280"/>
      <c r="E106" s="280"/>
      <c r="F106" s="280"/>
      <c r="G106" s="280"/>
      <c r="H106" s="773"/>
    </row>
    <row r="107" spans="1:10" x14ac:dyDescent="0.25">
      <c r="A107" s="280"/>
      <c r="B107" s="280"/>
      <c r="C107" s="778" t="s">
        <v>12</v>
      </c>
      <c r="D107" s="280"/>
      <c r="E107" s="280"/>
      <c r="F107" s="280"/>
      <c r="G107" s="280"/>
      <c r="H107" s="773"/>
    </row>
    <row r="108" spans="1:10" x14ac:dyDescent="0.25">
      <c r="A108" s="280"/>
      <c r="B108" s="280"/>
      <c r="C108" s="775" t="s">
        <v>259</v>
      </c>
      <c r="D108" s="771"/>
      <c r="E108" s="771"/>
      <c r="F108" s="771"/>
      <c r="G108" s="772"/>
      <c r="H108" s="777" t="s">
        <v>21</v>
      </c>
    </row>
    <row r="109" spans="1:10" x14ac:dyDescent="0.25">
      <c r="A109" s="280"/>
      <c r="B109" s="280"/>
      <c r="C109" s="280"/>
      <c r="D109" s="280"/>
      <c r="E109" s="280"/>
      <c r="F109" s="280"/>
      <c r="G109" s="280"/>
      <c r="H109" s="773"/>
    </row>
    <row r="110" spans="1:10" x14ac:dyDescent="0.25">
      <c r="A110" s="280"/>
      <c r="B110" s="779"/>
      <c r="C110" s="779"/>
      <c r="D110" s="779"/>
      <c r="E110" s="779"/>
      <c r="F110" s="779"/>
      <c r="G110" s="779"/>
      <c r="H110" s="773"/>
    </row>
    <row r="111" spans="1:10" x14ac:dyDescent="0.25">
      <c r="A111" s="780"/>
      <c r="B111" s="781">
        <v>1</v>
      </c>
      <c r="C111" s="782" t="s">
        <v>863</v>
      </c>
      <c r="D111" s="783" t="s">
        <v>260</v>
      </c>
      <c r="E111" s="783"/>
      <c r="F111" s="783"/>
      <c r="G111" s="784"/>
      <c r="H111" s="785" t="s">
        <v>21</v>
      </c>
    </row>
    <row r="112" spans="1:10" x14ac:dyDescent="0.25">
      <c r="A112" s="280"/>
      <c r="B112" s="280"/>
      <c r="C112" s="786" t="s">
        <v>864</v>
      </c>
      <c r="D112" s="787">
        <v>2023</v>
      </c>
      <c r="E112" s="787">
        <f>$J$1+1</f>
        <v>2024</v>
      </c>
      <c r="F112" s="787">
        <f>$J$1+2</f>
        <v>2025</v>
      </c>
      <c r="G112" s="788">
        <f>$J$1+3</f>
        <v>2026</v>
      </c>
      <c r="H112" s="789"/>
    </row>
    <row r="113" spans="1:10" x14ac:dyDescent="0.25">
      <c r="A113" s="280"/>
      <c r="B113" s="280"/>
      <c r="C113" s="790" t="s">
        <v>261</v>
      </c>
      <c r="D113" s="781">
        <v>0.26</v>
      </c>
      <c r="E113" s="781">
        <v>0.26</v>
      </c>
      <c r="F113" s="781">
        <v>0.26</v>
      </c>
      <c r="G113" s="791">
        <v>0.26</v>
      </c>
      <c r="H113" s="789"/>
    </row>
    <row r="114" spans="1:10" x14ac:dyDescent="0.25">
      <c r="A114" s="280"/>
      <c r="B114" s="779"/>
      <c r="C114" s="779"/>
      <c r="D114" s="779"/>
      <c r="E114" s="779"/>
      <c r="F114" s="779"/>
      <c r="G114" s="779"/>
      <c r="H114" s="773"/>
      <c r="J114" s="792"/>
    </row>
    <row r="115" spans="1:10" x14ac:dyDescent="0.25">
      <c r="A115" s="780"/>
      <c r="B115" s="793" t="str">
        <f>I115&amp;"."&amp;I116</f>
        <v>1.1</v>
      </c>
      <c r="C115" s="782" t="s">
        <v>865</v>
      </c>
      <c r="D115" s="783" t="s">
        <v>262</v>
      </c>
      <c r="E115" s="783"/>
      <c r="F115" s="783"/>
      <c r="G115" s="784"/>
      <c r="H115" s="794" t="s">
        <v>21</v>
      </c>
      <c r="I115" s="431">
        <v>1</v>
      </c>
      <c r="J115" s="792"/>
    </row>
    <row r="116" spans="1:10" x14ac:dyDescent="0.25">
      <c r="A116" s="280"/>
      <c r="B116" s="795"/>
      <c r="C116" s="796" t="s">
        <v>866</v>
      </c>
      <c r="D116" s="787">
        <v>2023</v>
      </c>
      <c r="E116" s="787">
        <f>$J$1+1</f>
        <v>2024</v>
      </c>
      <c r="F116" s="787">
        <f>$J$1+2</f>
        <v>2025</v>
      </c>
      <c r="G116" s="788">
        <f>$J$1+3</f>
        <v>2026</v>
      </c>
      <c r="H116" s="797"/>
      <c r="I116" s="431">
        <v>1</v>
      </c>
      <c r="J116" s="792"/>
    </row>
    <row r="117" spans="1:10" x14ac:dyDescent="0.25">
      <c r="A117" s="280"/>
      <c r="B117" s="780"/>
      <c r="C117" s="790" t="s">
        <v>263</v>
      </c>
      <c r="D117" s="798">
        <v>0.17</v>
      </c>
      <c r="E117" s="798">
        <v>0.17</v>
      </c>
      <c r="F117" s="798">
        <v>0.17</v>
      </c>
      <c r="G117" s="799">
        <v>0.17</v>
      </c>
      <c r="H117" s="797"/>
      <c r="J117" s="792"/>
    </row>
    <row r="118" spans="1:10" x14ac:dyDescent="0.25">
      <c r="A118" s="280"/>
      <c r="B118" s="780"/>
      <c r="C118" s="790" t="s">
        <v>261</v>
      </c>
      <c r="D118" s="798">
        <v>0.26</v>
      </c>
      <c r="E118" s="798">
        <v>0.26</v>
      </c>
      <c r="F118" s="798">
        <v>0.26</v>
      </c>
      <c r="G118" s="799">
        <v>0.26</v>
      </c>
      <c r="H118" s="797"/>
      <c r="J118" s="792"/>
    </row>
    <row r="119" spans="1:10" x14ac:dyDescent="0.25">
      <c r="A119" s="800"/>
      <c r="B119" s="800"/>
      <c r="C119" s="800"/>
      <c r="D119" s="800"/>
      <c r="E119" s="800"/>
      <c r="F119" s="800"/>
      <c r="G119" s="800"/>
      <c r="H119" s="801"/>
    </row>
    <row r="120" spans="1:10" x14ac:dyDescent="0.25">
      <c r="A120" s="767"/>
      <c r="B120" s="767"/>
      <c r="C120" s="767"/>
      <c r="D120" s="767"/>
      <c r="E120" s="767"/>
      <c r="F120" s="767"/>
      <c r="G120" s="767"/>
      <c r="H120" s="767"/>
      <c r="J120" s="431">
        <v>2023</v>
      </c>
    </row>
    <row r="121" spans="1:10" x14ac:dyDescent="0.25">
      <c r="A121" s="280"/>
      <c r="B121" s="280"/>
      <c r="C121" s="280"/>
      <c r="D121" s="280"/>
      <c r="E121" s="280"/>
      <c r="F121" s="280"/>
      <c r="G121" s="280"/>
      <c r="H121" s="768"/>
    </row>
    <row r="122" spans="1:10" x14ac:dyDescent="0.25">
      <c r="A122" s="280"/>
      <c r="B122" s="280"/>
      <c r="C122" s="769"/>
      <c r="D122" s="770" t="s">
        <v>861</v>
      </c>
      <c r="E122" s="771"/>
      <c r="F122" s="771"/>
      <c r="G122" s="772"/>
      <c r="H122" s="773"/>
    </row>
    <row r="123" spans="1:10" x14ac:dyDescent="0.25">
      <c r="A123" s="280"/>
      <c r="B123" s="280"/>
      <c r="C123" s="280"/>
      <c r="D123" s="280"/>
      <c r="E123" s="280"/>
      <c r="F123" s="280"/>
      <c r="G123" s="280"/>
      <c r="H123" s="773"/>
    </row>
    <row r="124" spans="1:10" x14ac:dyDescent="0.25">
      <c r="A124" s="280"/>
      <c r="B124" s="280"/>
      <c r="C124" s="774" t="s">
        <v>862</v>
      </c>
      <c r="D124" s="775"/>
      <c r="E124" s="771" t="s">
        <v>633</v>
      </c>
      <c r="F124" s="772"/>
      <c r="G124" s="280"/>
      <c r="H124" s="773"/>
    </row>
    <row r="125" spans="1:10" x14ac:dyDescent="0.25">
      <c r="A125" s="280"/>
      <c r="B125" s="280"/>
      <c r="C125" s="280"/>
      <c r="D125" s="280"/>
      <c r="E125" s="280"/>
      <c r="F125" s="280"/>
      <c r="G125" s="280"/>
      <c r="H125" s="773"/>
    </row>
    <row r="126" spans="1:10" x14ac:dyDescent="0.25">
      <c r="A126" s="280"/>
      <c r="B126" s="280"/>
      <c r="C126" s="774" t="s">
        <v>49</v>
      </c>
      <c r="D126" s="776">
        <v>4520</v>
      </c>
      <c r="E126" s="775" t="s">
        <v>272</v>
      </c>
      <c r="F126" s="771"/>
      <c r="G126" s="772"/>
      <c r="H126" s="777" t="s">
        <v>21</v>
      </c>
    </row>
    <row r="127" spans="1:10" x14ac:dyDescent="0.25">
      <c r="A127" s="280"/>
      <c r="B127" s="280"/>
      <c r="C127" s="280"/>
      <c r="D127" s="280"/>
      <c r="E127" s="280"/>
      <c r="F127" s="280"/>
      <c r="G127" s="280"/>
      <c r="H127" s="773"/>
    </row>
    <row r="128" spans="1:10" x14ac:dyDescent="0.25">
      <c r="A128" s="280"/>
      <c r="B128" s="280"/>
      <c r="C128" s="778" t="s">
        <v>12</v>
      </c>
      <c r="D128" s="280"/>
      <c r="E128" s="280"/>
      <c r="F128" s="280"/>
      <c r="G128" s="280"/>
      <c r="H128" s="773"/>
    </row>
    <row r="129" spans="1:10" x14ac:dyDescent="0.25">
      <c r="A129" s="280"/>
      <c r="B129" s="280"/>
      <c r="C129" s="775" t="s">
        <v>273</v>
      </c>
      <c r="D129" s="771"/>
      <c r="E129" s="771"/>
      <c r="F129" s="771"/>
      <c r="G129" s="772"/>
      <c r="H129" s="777" t="s">
        <v>21</v>
      </c>
    </row>
    <row r="130" spans="1:10" x14ac:dyDescent="0.25">
      <c r="A130" s="280"/>
      <c r="B130" s="280"/>
      <c r="C130" s="280"/>
      <c r="D130" s="280"/>
      <c r="E130" s="280"/>
      <c r="F130" s="280"/>
      <c r="G130" s="280"/>
      <c r="H130" s="773"/>
    </row>
    <row r="131" spans="1:10" x14ac:dyDescent="0.25">
      <c r="A131" s="280"/>
      <c r="B131" s="779"/>
      <c r="C131" s="779"/>
      <c r="D131" s="779"/>
      <c r="E131" s="779"/>
      <c r="F131" s="779"/>
      <c r="G131" s="779"/>
      <c r="H131" s="773"/>
    </row>
    <row r="132" spans="1:10" x14ac:dyDescent="0.25">
      <c r="A132" s="780"/>
      <c r="B132" s="781">
        <v>1</v>
      </c>
      <c r="C132" s="782" t="s">
        <v>863</v>
      </c>
      <c r="D132" s="783" t="s">
        <v>274</v>
      </c>
      <c r="E132" s="783"/>
      <c r="F132" s="783"/>
      <c r="G132" s="784"/>
      <c r="H132" s="785" t="s">
        <v>21</v>
      </c>
    </row>
    <row r="133" spans="1:10" x14ac:dyDescent="0.25">
      <c r="A133" s="280"/>
      <c r="B133" s="280"/>
      <c r="C133" s="786" t="s">
        <v>864</v>
      </c>
      <c r="D133" s="787">
        <v>2023</v>
      </c>
      <c r="E133" s="787">
        <f>$J$1+1</f>
        <v>2024</v>
      </c>
      <c r="F133" s="787">
        <f>$J$1+2</f>
        <v>2025</v>
      </c>
      <c r="G133" s="788">
        <f>$J$1+3</f>
        <v>2026</v>
      </c>
      <c r="H133" s="789"/>
    </row>
    <row r="134" spans="1:10" x14ac:dyDescent="0.25">
      <c r="A134" s="280"/>
      <c r="B134" s="280"/>
      <c r="C134" s="790" t="s">
        <v>275</v>
      </c>
      <c r="D134" s="781">
        <v>4.5</v>
      </c>
      <c r="E134" s="781">
        <v>5.63</v>
      </c>
      <c r="F134" s="781">
        <v>5.63</v>
      </c>
      <c r="G134" s="791">
        <v>5.63</v>
      </c>
      <c r="H134" s="789"/>
    </row>
    <row r="135" spans="1:10" x14ac:dyDescent="0.25">
      <c r="A135" s="280"/>
      <c r="B135" s="280"/>
      <c r="C135" s="790" t="s">
        <v>276</v>
      </c>
      <c r="D135" s="781">
        <v>10.32</v>
      </c>
      <c r="E135" s="781">
        <v>11.26</v>
      </c>
      <c r="F135" s="781">
        <v>11.26</v>
      </c>
      <c r="G135" s="791">
        <v>11.26</v>
      </c>
      <c r="H135" s="789"/>
    </row>
    <row r="136" spans="1:10" x14ac:dyDescent="0.25">
      <c r="A136" s="280"/>
      <c r="B136" s="779"/>
      <c r="C136" s="779"/>
      <c r="D136" s="779"/>
      <c r="E136" s="779"/>
      <c r="F136" s="779"/>
      <c r="G136" s="779"/>
      <c r="H136" s="773"/>
      <c r="J136" s="792"/>
    </row>
    <row r="137" spans="1:10" x14ac:dyDescent="0.25">
      <c r="A137" s="780"/>
      <c r="B137" s="793" t="str">
        <f>I137&amp;"."&amp;I138</f>
        <v>1.1</v>
      </c>
      <c r="C137" s="782" t="s">
        <v>865</v>
      </c>
      <c r="D137" s="783" t="s">
        <v>277</v>
      </c>
      <c r="E137" s="783"/>
      <c r="F137" s="783"/>
      <c r="G137" s="784"/>
      <c r="H137" s="794" t="s">
        <v>21</v>
      </c>
      <c r="I137" s="431">
        <v>1</v>
      </c>
      <c r="J137" s="792"/>
    </row>
    <row r="138" spans="1:10" x14ac:dyDescent="0.25">
      <c r="A138" s="280"/>
      <c r="B138" s="795"/>
      <c r="C138" s="796" t="s">
        <v>866</v>
      </c>
      <c r="D138" s="787">
        <v>2023</v>
      </c>
      <c r="E138" s="787">
        <f>$J$1+1</f>
        <v>2024</v>
      </c>
      <c r="F138" s="787">
        <f>$J$1+2</f>
        <v>2025</v>
      </c>
      <c r="G138" s="788">
        <f>$J$1+3</f>
        <v>2026</v>
      </c>
      <c r="H138" s="797"/>
      <c r="I138" s="431">
        <v>1</v>
      </c>
      <c r="J138" s="792"/>
    </row>
    <row r="139" spans="1:10" x14ac:dyDescent="0.25">
      <c r="A139" s="280"/>
      <c r="B139" s="780"/>
      <c r="C139" s="790" t="s">
        <v>275</v>
      </c>
      <c r="D139" s="798">
        <v>4.5</v>
      </c>
      <c r="E139" s="798">
        <v>5.63</v>
      </c>
      <c r="F139" s="798">
        <v>5.63</v>
      </c>
      <c r="G139" s="799">
        <v>5.63</v>
      </c>
      <c r="H139" s="797"/>
      <c r="J139" s="792"/>
    </row>
    <row r="140" spans="1:10" x14ac:dyDescent="0.25">
      <c r="A140" s="280"/>
      <c r="B140" s="780"/>
      <c r="C140" s="790" t="s">
        <v>276</v>
      </c>
      <c r="D140" s="798">
        <v>10.32</v>
      </c>
      <c r="E140" s="798">
        <v>11.26</v>
      </c>
      <c r="F140" s="798">
        <v>11.26</v>
      </c>
      <c r="G140" s="799">
        <v>11.26</v>
      </c>
      <c r="H140" s="797"/>
      <c r="J140" s="792"/>
    </row>
    <row r="141" spans="1:10" x14ac:dyDescent="0.25">
      <c r="A141" s="280"/>
      <c r="B141" s="780"/>
      <c r="C141" s="790" t="s">
        <v>278</v>
      </c>
      <c r="D141" s="798">
        <v>359062</v>
      </c>
      <c r="E141" s="798">
        <v>378347</v>
      </c>
      <c r="F141" s="798">
        <v>236503</v>
      </c>
      <c r="G141" s="799">
        <v>288098</v>
      </c>
      <c r="H141" s="797"/>
      <c r="J141" s="792"/>
    </row>
    <row r="142" spans="1:10" x14ac:dyDescent="0.25">
      <c r="A142" s="280"/>
      <c r="B142" s="780"/>
      <c r="C142" s="790" t="s">
        <v>279</v>
      </c>
      <c r="D142" s="798">
        <v>-70</v>
      </c>
      <c r="E142" s="798">
        <v>0</v>
      </c>
      <c r="F142" s="798">
        <v>0</v>
      </c>
      <c r="G142" s="799">
        <v>0</v>
      </c>
      <c r="H142" s="797"/>
      <c r="J142" s="792"/>
    </row>
    <row r="143" spans="1:10" x14ac:dyDescent="0.25">
      <c r="A143" s="280"/>
      <c r="B143" s="779"/>
      <c r="C143" s="779"/>
      <c r="D143" s="779"/>
      <c r="E143" s="779"/>
      <c r="F143" s="779"/>
      <c r="G143" s="779"/>
      <c r="H143" s="773"/>
      <c r="J143" s="792"/>
    </row>
    <row r="144" spans="1:10" x14ac:dyDescent="0.25">
      <c r="A144" s="780"/>
      <c r="B144" s="793" t="str">
        <f>I144&amp;"."&amp;I145</f>
        <v>1.2</v>
      </c>
      <c r="C144" s="782" t="s">
        <v>865</v>
      </c>
      <c r="D144" s="783" t="s">
        <v>284</v>
      </c>
      <c r="E144" s="783"/>
      <c r="F144" s="783"/>
      <c r="G144" s="784"/>
      <c r="H144" s="794" t="s">
        <v>21</v>
      </c>
      <c r="I144" s="431">
        <v>1</v>
      </c>
      <c r="J144" s="792"/>
    </row>
    <row r="145" spans="1:10" x14ac:dyDescent="0.25">
      <c r="A145" s="280"/>
      <c r="B145" s="795"/>
      <c r="C145" s="796" t="s">
        <v>866</v>
      </c>
      <c r="D145" s="787">
        <v>2023</v>
      </c>
      <c r="E145" s="787">
        <f>$J$1+1</f>
        <v>2024</v>
      </c>
      <c r="F145" s="787">
        <f>$J$1+2</f>
        <v>2025</v>
      </c>
      <c r="G145" s="788">
        <f>$J$1+3</f>
        <v>2026</v>
      </c>
      <c r="H145" s="797"/>
      <c r="I145" s="431">
        <v>2</v>
      </c>
      <c r="J145" s="792"/>
    </row>
    <row r="146" spans="1:10" x14ac:dyDescent="0.25">
      <c r="A146" s="280"/>
      <c r="B146" s="780"/>
      <c r="C146" s="790" t="s">
        <v>285</v>
      </c>
      <c r="D146" s="798">
        <v>0</v>
      </c>
      <c r="E146" s="798">
        <v>0</v>
      </c>
      <c r="F146" s="798">
        <v>0</v>
      </c>
      <c r="G146" s="799">
        <v>-10</v>
      </c>
      <c r="H146" s="797"/>
      <c r="J146" s="792"/>
    </row>
    <row r="147" spans="1:10" x14ac:dyDescent="0.25">
      <c r="A147" s="280"/>
      <c r="B147" s="780"/>
      <c r="C147" s="790" t="s">
        <v>286</v>
      </c>
      <c r="D147" s="798">
        <v>0</v>
      </c>
      <c r="E147" s="798">
        <v>0</v>
      </c>
      <c r="F147" s="798">
        <v>0</v>
      </c>
      <c r="G147" s="799">
        <v>0</v>
      </c>
      <c r="H147" s="797"/>
      <c r="J147" s="792"/>
    </row>
    <row r="148" spans="1:10" x14ac:dyDescent="0.25">
      <c r="A148" s="280"/>
      <c r="B148" s="780"/>
      <c r="C148" s="790" t="s">
        <v>287</v>
      </c>
      <c r="D148" s="798">
        <v>0</v>
      </c>
      <c r="E148" s="798">
        <v>0</v>
      </c>
      <c r="F148" s="798">
        <v>0</v>
      </c>
      <c r="G148" s="799">
        <v>-10</v>
      </c>
      <c r="H148" s="797"/>
      <c r="J148" s="792"/>
    </row>
    <row r="149" spans="1:10" x14ac:dyDescent="0.25">
      <c r="A149" s="280"/>
      <c r="B149" s="780"/>
      <c r="C149" s="790" t="s">
        <v>288</v>
      </c>
      <c r="D149" s="798">
        <v>0</v>
      </c>
      <c r="E149" s="798">
        <v>0</v>
      </c>
      <c r="F149" s="798">
        <v>0</v>
      </c>
      <c r="G149" s="799">
        <v>-8</v>
      </c>
      <c r="H149" s="797"/>
      <c r="J149" s="792"/>
    </row>
    <row r="150" spans="1:10" x14ac:dyDescent="0.25">
      <c r="A150" s="800"/>
      <c r="B150" s="800"/>
      <c r="C150" s="800"/>
      <c r="D150" s="800"/>
      <c r="E150" s="800"/>
      <c r="F150" s="800"/>
      <c r="G150" s="800"/>
      <c r="H150" s="801"/>
    </row>
    <row r="151" spans="1:10" x14ac:dyDescent="0.25">
      <c r="A151" s="767"/>
      <c r="B151" s="767"/>
      <c r="C151" s="767"/>
      <c r="D151" s="767"/>
      <c r="E151" s="767"/>
      <c r="F151" s="767"/>
      <c r="G151" s="767"/>
      <c r="H151" s="767"/>
      <c r="J151" s="431">
        <v>2023</v>
      </c>
    </row>
    <row r="152" spans="1:10" x14ac:dyDescent="0.25">
      <c r="A152" s="280"/>
      <c r="B152" s="280"/>
      <c r="C152" s="280"/>
      <c r="D152" s="280"/>
      <c r="E152" s="280"/>
      <c r="F152" s="280"/>
      <c r="G152" s="280"/>
      <c r="H152" s="768"/>
    </row>
    <row r="153" spans="1:10" x14ac:dyDescent="0.25">
      <c r="A153" s="280"/>
      <c r="B153" s="280"/>
      <c r="C153" s="769"/>
      <c r="D153" s="770" t="s">
        <v>861</v>
      </c>
      <c r="E153" s="771"/>
      <c r="F153" s="771"/>
      <c r="G153" s="772"/>
      <c r="H153" s="773"/>
    </row>
    <row r="154" spans="1:10" x14ac:dyDescent="0.25">
      <c r="A154" s="280"/>
      <c r="B154" s="280"/>
      <c r="C154" s="280"/>
      <c r="D154" s="280"/>
      <c r="E154" s="280"/>
      <c r="F154" s="280"/>
      <c r="G154" s="280"/>
      <c r="H154" s="773"/>
    </row>
    <row r="155" spans="1:10" x14ac:dyDescent="0.25">
      <c r="A155" s="280"/>
      <c r="B155" s="280"/>
      <c r="C155" s="774" t="s">
        <v>862</v>
      </c>
      <c r="D155" s="775"/>
      <c r="E155" s="771" t="s">
        <v>633</v>
      </c>
      <c r="F155" s="772"/>
      <c r="G155" s="280"/>
      <c r="H155" s="773"/>
    </row>
    <row r="156" spans="1:10" x14ac:dyDescent="0.25">
      <c r="A156" s="280"/>
      <c r="B156" s="280"/>
      <c r="C156" s="280"/>
      <c r="D156" s="280"/>
      <c r="E156" s="280"/>
      <c r="F156" s="280"/>
      <c r="G156" s="280"/>
      <c r="H156" s="773"/>
    </row>
    <row r="157" spans="1:10" x14ac:dyDescent="0.25">
      <c r="A157" s="280"/>
      <c r="B157" s="280"/>
      <c r="C157" s="774" t="s">
        <v>49</v>
      </c>
      <c r="D157" s="776">
        <v>6140</v>
      </c>
      <c r="E157" s="775" t="s">
        <v>372</v>
      </c>
      <c r="F157" s="771"/>
      <c r="G157" s="772"/>
      <c r="H157" s="777" t="s">
        <v>21</v>
      </c>
    </row>
    <row r="158" spans="1:10" x14ac:dyDescent="0.25">
      <c r="A158" s="280"/>
      <c r="B158" s="280"/>
      <c r="C158" s="280"/>
      <c r="D158" s="280"/>
      <c r="E158" s="280"/>
      <c r="F158" s="280"/>
      <c r="G158" s="280"/>
      <c r="H158" s="773"/>
    </row>
    <row r="159" spans="1:10" x14ac:dyDescent="0.25">
      <c r="A159" s="280"/>
      <c r="B159" s="280"/>
      <c r="C159" s="778" t="s">
        <v>12</v>
      </c>
      <c r="D159" s="280"/>
      <c r="E159" s="280"/>
      <c r="F159" s="280"/>
      <c r="G159" s="280"/>
      <c r="H159" s="773"/>
    </row>
    <row r="160" spans="1:10" x14ac:dyDescent="0.25">
      <c r="A160" s="280"/>
      <c r="B160" s="280"/>
      <c r="C160" s="775" t="s">
        <v>373</v>
      </c>
      <c r="D160" s="771"/>
      <c r="E160" s="771"/>
      <c r="F160" s="771"/>
      <c r="G160" s="772"/>
      <c r="H160" s="777" t="s">
        <v>21</v>
      </c>
    </row>
    <row r="161" spans="1:10" x14ac:dyDescent="0.25">
      <c r="A161" s="280"/>
      <c r="B161" s="280"/>
      <c r="C161" s="280"/>
      <c r="D161" s="280"/>
      <c r="E161" s="280"/>
      <c r="F161" s="280"/>
      <c r="G161" s="280"/>
      <c r="H161" s="773"/>
    </row>
    <row r="162" spans="1:10" x14ac:dyDescent="0.25">
      <c r="A162" s="280"/>
      <c r="B162" s="779"/>
      <c r="C162" s="779"/>
      <c r="D162" s="779"/>
      <c r="E162" s="779"/>
      <c r="F162" s="779"/>
      <c r="G162" s="779"/>
      <c r="H162" s="773"/>
    </row>
    <row r="163" spans="1:10" x14ac:dyDescent="0.25">
      <c r="A163" s="780"/>
      <c r="B163" s="781">
        <v>1</v>
      </c>
      <c r="C163" s="782" t="s">
        <v>863</v>
      </c>
      <c r="D163" s="783" t="s">
        <v>374</v>
      </c>
      <c r="E163" s="783"/>
      <c r="F163" s="783"/>
      <c r="G163" s="784"/>
      <c r="H163" s="785" t="s">
        <v>21</v>
      </c>
    </row>
    <row r="164" spans="1:10" x14ac:dyDescent="0.25">
      <c r="A164" s="280"/>
      <c r="B164" s="280"/>
      <c r="C164" s="786" t="s">
        <v>864</v>
      </c>
      <c r="D164" s="787">
        <v>2023</v>
      </c>
      <c r="E164" s="787">
        <f>$J$1+1</f>
        <v>2024</v>
      </c>
      <c r="F164" s="787">
        <f>$J$1+2</f>
        <v>2025</v>
      </c>
      <c r="G164" s="788">
        <f>$J$1+3</f>
        <v>2026</v>
      </c>
      <c r="H164" s="789"/>
    </row>
    <row r="165" spans="1:10" x14ac:dyDescent="0.25">
      <c r="A165" s="280"/>
      <c r="B165" s="280"/>
      <c r="C165" s="790" t="s">
        <v>375</v>
      </c>
      <c r="D165" s="781">
        <v>55000</v>
      </c>
      <c r="E165" s="781">
        <v>56100</v>
      </c>
      <c r="F165" s="781">
        <v>57200</v>
      </c>
      <c r="G165" s="791">
        <v>57200</v>
      </c>
      <c r="H165" s="789"/>
    </row>
    <row r="166" spans="1:10" x14ac:dyDescent="0.25">
      <c r="A166" s="280"/>
      <c r="B166" s="779"/>
      <c r="C166" s="779"/>
      <c r="D166" s="779"/>
      <c r="E166" s="779"/>
      <c r="F166" s="779"/>
      <c r="G166" s="779"/>
      <c r="H166" s="773"/>
      <c r="J166" s="792"/>
    </row>
    <row r="167" spans="1:10" x14ac:dyDescent="0.25">
      <c r="A167" s="780"/>
      <c r="B167" s="793" t="str">
        <f>I167&amp;"."&amp;I168</f>
        <v>1.1</v>
      </c>
      <c r="C167" s="782" t="s">
        <v>865</v>
      </c>
      <c r="D167" s="783" t="s">
        <v>376</v>
      </c>
      <c r="E167" s="783"/>
      <c r="F167" s="783"/>
      <c r="G167" s="784"/>
      <c r="H167" s="794" t="s">
        <v>21</v>
      </c>
      <c r="I167" s="431">
        <v>1</v>
      </c>
      <c r="J167" s="792"/>
    </row>
    <row r="168" spans="1:10" x14ac:dyDescent="0.25">
      <c r="A168" s="280"/>
      <c r="B168" s="795"/>
      <c r="C168" s="796" t="s">
        <v>866</v>
      </c>
      <c r="D168" s="787">
        <v>2023</v>
      </c>
      <c r="E168" s="787">
        <f>$J$1+1</f>
        <v>2024</v>
      </c>
      <c r="F168" s="787">
        <f>$J$1+2</f>
        <v>2025</v>
      </c>
      <c r="G168" s="788">
        <f>$J$1+3</f>
        <v>2026</v>
      </c>
      <c r="H168" s="797"/>
      <c r="I168" s="431">
        <v>1</v>
      </c>
      <c r="J168" s="792"/>
    </row>
    <row r="169" spans="1:10" x14ac:dyDescent="0.25">
      <c r="A169" s="280"/>
      <c r="B169" s="780"/>
      <c r="C169" s="790" t="s">
        <v>375</v>
      </c>
      <c r="D169" s="798">
        <v>55000</v>
      </c>
      <c r="E169" s="798">
        <v>56100</v>
      </c>
      <c r="F169" s="798">
        <v>57200</v>
      </c>
      <c r="G169" s="799">
        <v>57200</v>
      </c>
      <c r="H169" s="797"/>
      <c r="J169" s="792"/>
    </row>
    <row r="170" spans="1:10" x14ac:dyDescent="0.25">
      <c r="A170" s="280"/>
      <c r="B170" s="780"/>
      <c r="C170" s="790" t="s">
        <v>377</v>
      </c>
      <c r="D170" s="798">
        <v>100</v>
      </c>
      <c r="E170" s="798">
        <v>100</v>
      </c>
      <c r="F170" s="798">
        <v>100</v>
      </c>
      <c r="G170" s="799">
        <v>100</v>
      </c>
      <c r="H170" s="797"/>
      <c r="J170" s="792"/>
    </row>
    <row r="171" spans="1:10" x14ac:dyDescent="0.25">
      <c r="A171" s="800"/>
      <c r="B171" s="800"/>
      <c r="C171" s="800"/>
      <c r="D171" s="800"/>
      <c r="E171" s="800"/>
      <c r="F171" s="800"/>
      <c r="G171" s="800"/>
      <c r="H171" s="801"/>
    </row>
    <row r="172" spans="1:10" x14ac:dyDescent="0.25">
      <c r="A172" s="767"/>
      <c r="B172" s="767"/>
      <c r="C172" s="767"/>
      <c r="D172" s="767"/>
      <c r="E172" s="767"/>
      <c r="F172" s="767"/>
      <c r="G172" s="767"/>
      <c r="H172" s="767"/>
      <c r="J172" s="431">
        <v>2023</v>
      </c>
    </row>
    <row r="173" spans="1:10" x14ac:dyDescent="0.25">
      <c r="A173" s="280"/>
      <c r="B173" s="280"/>
      <c r="C173" s="280"/>
      <c r="D173" s="280"/>
      <c r="E173" s="280"/>
      <c r="F173" s="280"/>
      <c r="G173" s="280"/>
      <c r="H173" s="768"/>
    </row>
    <row r="174" spans="1:10" x14ac:dyDescent="0.25">
      <c r="A174" s="280"/>
      <c r="B174" s="280"/>
      <c r="C174" s="769"/>
      <c r="D174" s="770" t="s">
        <v>861</v>
      </c>
      <c r="E174" s="771"/>
      <c r="F174" s="771"/>
      <c r="G174" s="772"/>
      <c r="H174" s="773"/>
    </row>
    <row r="175" spans="1:10" x14ac:dyDescent="0.25">
      <c r="A175" s="280"/>
      <c r="B175" s="280"/>
      <c r="C175" s="280"/>
      <c r="D175" s="280"/>
      <c r="E175" s="280"/>
      <c r="F175" s="280"/>
      <c r="G175" s="280"/>
      <c r="H175" s="773"/>
    </row>
    <row r="176" spans="1:10" x14ac:dyDescent="0.25">
      <c r="A176" s="280"/>
      <c r="B176" s="280"/>
      <c r="C176" s="774" t="s">
        <v>862</v>
      </c>
      <c r="D176" s="775"/>
      <c r="E176" s="771" t="s">
        <v>633</v>
      </c>
      <c r="F176" s="772"/>
      <c r="G176" s="280"/>
      <c r="H176" s="773"/>
    </row>
    <row r="177" spans="1:10" x14ac:dyDescent="0.25">
      <c r="A177" s="280"/>
      <c r="B177" s="280"/>
      <c r="C177" s="280"/>
      <c r="D177" s="280"/>
      <c r="E177" s="280"/>
      <c r="F177" s="280"/>
      <c r="G177" s="280"/>
      <c r="H177" s="773"/>
    </row>
    <row r="178" spans="1:10" x14ac:dyDescent="0.25">
      <c r="A178" s="280"/>
      <c r="B178" s="280"/>
      <c r="C178" s="774" t="s">
        <v>49</v>
      </c>
      <c r="D178" s="776">
        <v>6260</v>
      </c>
      <c r="E178" s="775" t="s">
        <v>384</v>
      </c>
      <c r="F178" s="771"/>
      <c r="G178" s="772"/>
      <c r="H178" s="777" t="s">
        <v>21</v>
      </c>
    </row>
    <row r="179" spans="1:10" x14ac:dyDescent="0.25">
      <c r="A179" s="280"/>
      <c r="B179" s="280"/>
      <c r="C179" s="280"/>
      <c r="D179" s="280"/>
      <c r="E179" s="280"/>
      <c r="F179" s="280"/>
      <c r="G179" s="280"/>
      <c r="H179" s="773"/>
    </row>
    <row r="180" spans="1:10" x14ac:dyDescent="0.25">
      <c r="A180" s="280"/>
      <c r="B180" s="280"/>
      <c r="C180" s="778" t="s">
        <v>12</v>
      </c>
      <c r="D180" s="280"/>
      <c r="E180" s="280"/>
      <c r="F180" s="280"/>
      <c r="G180" s="280"/>
      <c r="H180" s="773"/>
    </row>
    <row r="181" spans="1:10" x14ac:dyDescent="0.25">
      <c r="A181" s="280"/>
      <c r="B181" s="280"/>
      <c r="C181" s="775" t="s">
        <v>385</v>
      </c>
      <c r="D181" s="771"/>
      <c r="E181" s="771"/>
      <c r="F181" s="771"/>
      <c r="G181" s="772"/>
      <c r="H181" s="777" t="s">
        <v>21</v>
      </c>
    </row>
    <row r="182" spans="1:10" x14ac:dyDescent="0.25">
      <c r="A182" s="280"/>
      <c r="B182" s="280"/>
      <c r="C182" s="280"/>
      <c r="D182" s="280"/>
      <c r="E182" s="280"/>
      <c r="F182" s="280"/>
      <c r="G182" s="280"/>
      <c r="H182" s="773"/>
    </row>
    <row r="183" spans="1:10" x14ac:dyDescent="0.25">
      <c r="A183" s="280"/>
      <c r="B183" s="779"/>
      <c r="C183" s="779"/>
      <c r="D183" s="779"/>
      <c r="E183" s="779"/>
      <c r="F183" s="779"/>
      <c r="G183" s="779"/>
      <c r="H183" s="773"/>
    </row>
    <row r="184" spans="1:10" x14ac:dyDescent="0.25">
      <c r="A184" s="780"/>
      <c r="B184" s="781">
        <v>1</v>
      </c>
      <c r="C184" s="782" t="s">
        <v>863</v>
      </c>
      <c r="D184" s="783" t="s">
        <v>386</v>
      </c>
      <c r="E184" s="783"/>
      <c r="F184" s="783"/>
      <c r="G184" s="784"/>
      <c r="H184" s="785" t="s">
        <v>21</v>
      </c>
    </row>
    <row r="185" spans="1:10" x14ac:dyDescent="0.25">
      <c r="A185" s="280"/>
      <c r="B185" s="280"/>
      <c r="C185" s="786" t="s">
        <v>864</v>
      </c>
      <c r="D185" s="787">
        <v>2023</v>
      </c>
      <c r="E185" s="787">
        <f>$J$1+1</f>
        <v>2024</v>
      </c>
      <c r="F185" s="787">
        <f>$J$1+2</f>
        <v>2025</v>
      </c>
      <c r="G185" s="788">
        <f>$J$1+3</f>
        <v>2026</v>
      </c>
      <c r="H185" s="789"/>
    </row>
    <row r="186" spans="1:10" x14ac:dyDescent="0.25">
      <c r="A186" s="280"/>
      <c r="B186" s="280"/>
      <c r="C186" s="790" t="s">
        <v>387</v>
      </c>
      <c r="D186" s="781">
        <v>0.26</v>
      </c>
      <c r="E186" s="781">
        <v>0.26</v>
      </c>
      <c r="F186" s="781">
        <v>0.26</v>
      </c>
      <c r="G186" s="791">
        <v>0.26</v>
      </c>
      <c r="H186" s="789"/>
    </row>
    <row r="187" spans="1:10" x14ac:dyDescent="0.25">
      <c r="A187" s="280"/>
      <c r="B187" s="779"/>
      <c r="C187" s="779"/>
      <c r="D187" s="779"/>
      <c r="E187" s="779"/>
      <c r="F187" s="779"/>
      <c r="G187" s="779"/>
      <c r="H187" s="773"/>
      <c r="J187" s="792"/>
    </row>
    <row r="188" spans="1:10" x14ac:dyDescent="0.25">
      <c r="A188" s="780"/>
      <c r="B188" s="793" t="str">
        <f>I188&amp;"."&amp;I189</f>
        <v>1.1</v>
      </c>
      <c r="C188" s="782" t="s">
        <v>865</v>
      </c>
      <c r="D188" s="783" t="s">
        <v>388</v>
      </c>
      <c r="E188" s="783"/>
      <c r="F188" s="783"/>
      <c r="G188" s="784"/>
      <c r="H188" s="794" t="s">
        <v>21</v>
      </c>
      <c r="I188" s="431">
        <v>1</v>
      </c>
      <c r="J188" s="792"/>
    </row>
    <row r="189" spans="1:10" x14ac:dyDescent="0.25">
      <c r="A189" s="280"/>
      <c r="B189" s="795"/>
      <c r="C189" s="796" t="s">
        <v>866</v>
      </c>
      <c r="D189" s="787">
        <v>2023</v>
      </c>
      <c r="E189" s="787">
        <f>$J$1+1</f>
        <v>2024</v>
      </c>
      <c r="F189" s="787">
        <f>$J$1+2</f>
        <v>2025</v>
      </c>
      <c r="G189" s="788">
        <f>$J$1+3</f>
        <v>2026</v>
      </c>
      <c r="H189" s="797"/>
      <c r="I189" s="431">
        <v>1</v>
      </c>
      <c r="J189" s="792"/>
    </row>
    <row r="190" spans="1:10" x14ac:dyDescent="0.25">
      <c r="A190" s="280"/>
      <c r="B190" s="780"/>
      <c r="C190" s="790" t="s">
        <v>389</v>
      </c>
      <c r="D190" s="798">
        <v>64.290000000000006</v>
      </c>
      <c r="E190" s="798">
        <v>64.290000000000006</v>
      </c>
      <c r="F190" s="798">
        <v>64.290000000000006</v>
      </c>
      <c r="G190" s="799">
        <v>64.290000000000006</v>
      </c>
      <c r="H190" s="797"/>
      <c r="J190" s="792"/>
    </row>
    <row r="191" spans="1:10" x14ac:dyDescent="0.25">
      <c r="A191" s="280"/>
      <c r="B191" s="780"/>
      <c r="C191" s="790" t="s">
        <v>390</v>
      </c>
      <c r="D191" s="798">
        <v>0</v>
      </c>
      <c r="E191" s="798">
        <v>0</v>
      </c>
      <c r="F191" s="798">
        <v>0</v>
      </c>
      <c r="G191" s="799">
        <v>0</v>
      </c>
      <c r="H191" s="797"/>
      <c r="J191" s="792"/>
    </row>
    <row r="192" spans="1:10" x14ac:dyDescent="0.25">
      <c r="A192" s="280"/>
      <c r="B192" s="780"/>
      <c r="C192" s="790" t="s">
        <v>387</v>
      </c>
      <c r="D192" s="798">
        <v>0.26</v>
      </c>
      <c r="E192" s="798">
        <v>0.26</v>
      </c>
      <c r="F192" s="798">
        <v>0.26</v>
      </c>
      <c r="G192" s="799">
        <v>0.26</v>
      </c>
      <c r="H192" s="797"/>
      <c r="J192" s="792"/>
    </row>
    <row r="193" spans="1:10" x14ac:dyDescent="0.25">
      <c r="A193" s="280"/>
      <c r="B193" s="779"/>
      <c r="C193" s="779"/>
      <c r="D193" s="779"/>
      <c r="E193" s="779"/>
      <c r="F193" s="779"/>
      <c r="G193" s="779"/>
      <c r="H193" s="773"/>
    </row>
    <row r="194" spans="1:10" x14ac:dyDescent="0.25">
      <c r="A194" s="780"/>
      <c r="B194" s="781">
        <v>2</v>
      </c>
      <c r="C194" s="782" t="s">
        <v>863</v>
      </c>
      <c r="D194" s="783" t="s">
        <v>409</v>
      </c>
      <c r="E194" s="783"/>
      <c r="F194" s="783"/>
      <c r="G194" s="784"/>
      <c r="H194" s="785" t="s">
        <v>21</v>
      </c>
    </row>
    <row r="195" spans="1:10" x14ac:dyDescent="0.25">
      <c r="A195" s="280"/>
      <c r="B195" s="280"/>
      <c r="C195" s="786" t="s">
        <v>864</v>
      </c>
      <c r="D195" s="787">
        <v>2023</v>
      </c>
      <c r="E195" s="787">
        <f>$J$1+1</f>
        <v>2024</v>
      </c>
      <c r="F195" s="787">
        <f>$J$1+2</f>
        <v>2025</v>
      </c>
      <c r="G195" s="788">
        <f>$J$1+3</f>
        <v>2026</v>
      </c>
      <c r="H195" s="789"/>
    </row>
    <row r="196" spans="1:10" x14ac:dyDescent="0.25">
      <c r="A196" s="280"/>
      <c r="B196" s="280"/>
      <c r="C196" s="790" t="s">
        <v>410</v>
      </c>
      <c r="D196" s="781">
        <v>2.23</v>
      </c>
      <c r="E196" s="781">
        <v>2.23</v>
      </c>
      <c r="F196" s="781">
        <v>2.23</v>
      </c>
      <c r="G196" s="791">
        <v>2.23</v>
      </c>
      <c r="H196" s="789"/>
    </row>
    <row r="197" spans="1:10" x14ac:dyDescent="0.25">
      <c r="A197" s="280"/>
      <c r="B197" s="779"/>
      <c r="C197" s="779"/>
      <c r="D197" s="779"/>
      <c r="E197" s="779"/>
      <c r="F197" s="779"/>
      <c r="G197" s="779"/>
      <c r="H197" s="773"/>
      <c r="J197" s="792"/>
    </row>
    <row r="198" spans="1:10" x14ac:dyDescent="0.25">
      <c r="A198" s="780"/>
      <c r="B198" s="793" t="str">
        <f>I198&amp;"."&amp;I199</f>
        <v>2.1</v>
      </c>
      <c r="C198" s="782" t="s">
        <v>865</v>
      </c>
      <c r="D198" s="783" t="s">
        <v>411</v>
      </c>
      <c r="E198" s="783"/>
      <c r="F198" s="783"/>
      <c r="G198" s="784"/>
      <c r="H198" s="794" t="s">
        <v>21</v>
      </c>
      <c r="I198" s="431">
        <v>2</v>
      </c>
      <c r="J198" s="792"/>
    </row>
    <row r="199" spans="1:10" x14ac:dyDescent="0.25">
      <c r="A199" s="280"/>
      <c r="B199" s="795"/>
      <c r="C199" s="796" t="s">
        <v>866</v>
      </c>
      <c r="D199" s="787">
        <v>2023</v>
      </c>
      <c r="E199" s="787">
        <f>$J$1+1</f>
        <v>2024</v>
      </c>
      <c r="F199" s="787">
        <f>$J$1+2</f>
        <v>2025</v>
      </c>
      <c r="G199" s="788">
        <f>$J$1+3</f>
        <v>2026</v>
      </c>
      <c r="H199" s="797"/>
      <c r="I199" s="431">
        <v>1</v>
      </c>
      <c r="J199" s="792"/>
    </row>
    <row r="200" spans="1:10" x14ac:dyDescent="0.25">
      <c r="A200" s="280"/>
      <c r="B200" s="780"/>
      <c r="C200" s="790" t="s">
        <v>410</v>
      </c>
      <c r="D200" s="798">
        <v>2.23</v>
      </c>
      <c r="E200" s="798">
        <v>2.23</v>
      </c>
      <c r="F200" s="798">
        <v>2.23</v>
      </c>
      <c r="G200" s="799">
        <v>2.23</v>
      </c>
      <c r="H200" s="797"/>
      <c r="J200" s="792"/>
    </row>
    <row r="201" spans="1:10" x14ac:dyDescent="0.25">
      <c r="A201" s="800"/>
      <c r="B201" s="800"/>
      <c r="C201" s="800"/>
      <c r="D201" s="800"/>
      <c r="E201" s="800"/>
      <c r="F201" s="800"/>
      <c r="G201" s="800"/>
      <c r="H201" s="801"/>
    </row>
    <row r="202" spans="1:10" x14ac:dyDescent="0.25">
      <c r="A202" s="767"/>
      <c r="B202" s="767"/>
      <c r="C202" s="767"/>
      <c r="D202" s="767"/>
      <c r="E202" s="767"/>
      <c r="F202" s="767"/>
      <c r="G202" s="767"/>
      <c r="H202" s="767"/>
      <c r="J202" s="431">
        <v>2023</v>
      </c>
    </row>
    <row r="203" spans="1:10" x14ac:dyDescent="0.25">
      <c r="A203" s="280"/>
      <c r="B203" s="280"/>
      <c r="C203" s="280"/>
      <c r="D203" s="280"/>
      <c r="E203" s="280"/>
      <c r="F203" s="280"/>
      <c r="G203" s="280"/>
      <c r="H203" s="768"/>
    </row>
    <row r="204" spans="1:10" x14ac:dyDescent="0.25">
      <c r="A204" s="280"/>
      <c r="B204" s="280"/>
      <c r="C204" s="769"/>
      <c r="D204" s="770" t="s">
        <v>861</v>
      </c>
      <c r="E204" s="771"/>
      <c r="F204" s="771"/>
      <c r="G204" s="772"/>
      <c r="H204" s="773"/>
    </row>
    <row r="205" spans="1:10" x14ac:dyDescent="0.25">
      <c r="A205" s="280"/>
      <c r="B205" s="280"/>
      <c r="C205" s="280"/>
      <c r="D205" s="280"/>
      <c r="E205" s="280"/>
      <c r="F205" s="280"/>
      <c r="G205" s="280"/>
      <c r="H205" s="773"/>
    </row>
    <row r="206" spans="1:10" x14ac:dyDescent="0.25">
      <c r="A206" s="280"/>
      <c r="B206" s="280"/>
      <c r="C206" s="774" t="s">
        <v>862</v>
      </c>
      <c r="D206" s="775"/>
      <c r="E206" s="771" t="s">
        <v>633</v>
      </c>
      <c r="F206" s="772"/>
      <c r="G206" s="280"/>
      <c r="H206" s="773"/>
    </row>
    <row r="207" spans="1:10" x14ac:dyDescent="0.25">
      <c r="A207" s="280"/>
      <c r="B207" s="280"/>
      <c r="C207" s="280"/>
      <c r="D207" s="280"/>
      <c r="E207" s="280"/>
      <c r="F207" s="280"/>
      <c r="G207" s="280"/>
      <c r="H207" s="773"/>
    </row>
    <row r="208" spans="1:10" x14ac:dyDescent="0.25">
      <c r="A208" s="280"/>
      <c r="B208" s="280"/>
      <c r="C208" s="774" t="s">
        <v>49</v>
      </c>
      <c r="D208" s="776">
        <v>8130</v>
      </c>
      <c r="E208" s="775" t="s">
        <v>425</v>
      </c>
      <c r="F208" s="771"/>
      <c r="G208" s="772"/>
      <c r="H208" s="777" t="s">
        <v>21</v>
      </c>
    </row>
    <row r="209" spans="1:10" x14ac:dyDescent="0.25">
      <c r="A209" s="280"/>
      <c r="B209" s="280"/>
      <c r="C209" s="280"/>
      <c r="D209" s="280"/>
      <c r="E209" s="280"/>
      <c r="F209" s="280"/>
      <c r="G209" s="280"/>
      <c r="H209" s="773"/>
    </row>
    <row r="210" spans="1:10" x14ac:dyDescent="0.25">
      <c r="A210" s="280"/>
      <c r="B210" s="280"/>
      <c r="C210" s="778" t="s">
        <v>12</v>
      </c>
      <c r="D210" s="280"/>
      <c r="E210" s="280"/>
      <c r="F210" s="280"/>
      <c r="G210" s="280"/>
      <c r="H210" s="773"/>
    </row>
    <row r="211" spans="1:10" x14ac:dyDescent="0.25">
      <c r="A211" s="280"/>
      <c r="B211" s="280"/>
      <c r="C211" s="775" t="s">
        <v>426</v>
      </c>
      <c r="D211" s="771"/>
      <c r="E211" s="771"/>
      <c r="F211" s="771"/>
      <c r="G211" s="772"/>
      <c r="H211" s="777" t="s">
        <v>21</v>
      </c>
    </row>
    <row r="212" spans="1:10" x14ac:dyDescent="0.25">
      <c r="A212" s="280"/>
      <c r="B212" s="280"/>
      <c r="C212" s="280"/>
      <c r="D212" s="280"/>
      <c r="E212" s="280"/>
      <c r="F212" s="280"/>
      <c r="G212" s="280"/>
      <c r="H212" s="773"/>
    </row>
    <row r="213" spans="1:10" x14ac:dyDescent="0.25">
      <c r="A213" s="280"/>
      <c r="B213" s="779"/>
      <c r="C213" s="779"/>
      <c r="D213" s="779"/>
      <c r="E213" s="779"/>
      <c r="F213" s="779"/>
      <c r="G213" s="779"/>
      <c r="H213" s="773"/>
    </row>
    <row r="214" spans="1:10" x14ac:dyDescent="0.25">
      <c r="A214" s="780"/>
      <c r="B214" s="781">
        <v>1</v>
      </c>
      <c r="C214" s="782" t="s">
        <v>863</v>
      </c>
      <c r="D214" s="783" t="s">
        <v>427</v>
      </c>
      <c r="E214" s="783"/>
      <c r="F214" s="783"/>
      <c r="G214" s="784"/>
      <c r="H214" s="785" t="s">
        <v>21</v>
      </c>
    </row>
    <row r="215" spans="1:10" x14ac:dyDescent="0.25">
      <c r="A215" s="280"/>
      <c r="B215" s="280"/>
      <c r="C215" s="786" t="s">
        <v>864</v>
      </c>
      <c r="D215" s="787">
        <v>2023</v>
      </c>
      <c r="E215" s="787">
        <f>$J$1+1</f>
        <v>2024</v>
      </c>
      <c r="F215" s="787">
        <f>$J$1+2</f>
        <v>2025</v>
      </c>
      <c r="G215" s="788">
        <f>$J$1+3</f>
        <v>2026</v>
      </c>
      <c r="H215" s="789"/>
    </row>
    <row r="216" spans="1:10" x14ac:dyDescent="0.25">
      <c r="A216" s="280"/>
      <c r="B216" s="280"/>
      <c r="C216" s="790" t="s">
        <v>428</v>
      </c>
      <c r="D216" s="781">
        <v>0</v>
      </c>
      <c r="E216" s="781">
        <v>0</v>
      </c>
      <c r="F216" s="781">
        <v>0</v>
      </c>
      <c r="G216" s="791">
        <v>0</v>
      </c>
      <c r="H216" s="789"/>
    </row>
    <row r="217" spans="1:10" x14ac:dyDescent="0.25">
      <c r="A217" s="280"/>
      <c r="B217" s="779"/>
      <c r="C217" s="779"/>
      <c r="D217" s="779"/>
      <c r="E217" s="779"/>
      <c r="F217" s="779"/>
      <c r="G217" s="779"/>
      <c r="H217" s="773"/>
      <c r="J217" s="792"/>
    </row>
    <row r="218" spans="1:10" x14ac:dyDescent="0.25">
      <c r="A218" s="780"/>
      <c r="B218" s="793" t="str">
        <f>I218&amp;"."&amp;I219</f>
        <v>1.1</v>
      </c>
      <c r="C218" s="782" t="s">
        <v>865</v>
      </c>
      <c r="D218" s="783" t="s">
        <v>429</v>
      </c>
      <c r="E218" s="783"/>
      <c r="F218" s="783"/>
      <c r="G218" s="784"/>
      <c r="H218" s="794" t="s">
        <v>21</v>
      </c>
      <c r="I218" s="431">
        <v>1</v>
      </c>
      <c r="J218" s="792"/>
    </row>
    <row r="219" spans="1:10" x14ac:dyDescent="0.25">
      <c r="A219" s="280"/>
      <c r="B219" s="795"/>
      <c r="C219" s="796" t="s">
        <v>866</v>
      </c>
      <c r="D219" s="787">
        <v>2023</v>
      </c>
      <c r="E219" s="787">
        <f>$J$1+1</f>
        <v>2024</v>
      </c>
      <c r="F219" s="787">
        <f>$J$1+2</f>
        <v>2025</v>
      </c>
      <c r="G219" s="788">
        <f>$J$1+3</f>
        <v>2026</v>
      </c>
      <c r="H219" s="797"/>
      <c r="I219" s="431">
        <v>1</v>
      </c>
      <c r="J219" s="792"/>
    </row>
    <row r="220" spans="1:10" x14ac:dyDescent="0.25">
      <c r="A220" s="280"/>
      <c r="B220" s="780"/>
      <c r="C220" s="790" t="s">
        <v>428</v>
      </c>
      <c r="D220" s="798">
        <v>0</v>
      </c>
      <c r="E220" s="798">
        <v>0</v>
      </c>
      <c r="F220" s="798">
        <v>0</v>
      </c>
      <c r="G220" s="799">
        <v>0</v>
      </c>
      <c r="H220" s="797"/>
      <c r="J220" s="792"/>
    </row>
    <row r="221" spans="1:10" x14ac:dyDescent="0.25">
      <c r="A221" s="800"/>
      <c r="B221" s="800"/>
      <c r="C221" s="800"/>
      <c r="D221" s="800"/>
      <c r="E221" s="800"/>
      <c r="F221" s="800"/>
      <c r="G221" s="800"/>
      <c r="H221" s="801"/>
    </row>
    <row r="222" spans="1:10" x14ac:dyDescent="0.25">
      <c r="A222" s="767"/>
      <c r="B222" s="767"/>
      <c r="C222" s="767"/>
      <c r="D222" s="767"/>
      <c r="E222" s="767"/>
      <c r="F222" s="767"/>
      <c r="G222" s="767"/>
      <c r="H222" s="767"/>
      <c r="J222" s="431">
        <v>2023</v>
      </c>
    </row>
    <row r="223" spans="1:10" x14ac:dyDescent="0.25">
      <c r="A223" s="280"/>
      <c r="B223" s="280"/>
      <c r="C223" s="280"/>
      <c r="D223" s="280"/>
      <c r="E223" s="280"/>
      <c r="F223" s="280"/>
      <c r="G223" s="280"/>
      <c r="H223" s="768"/>
    </row>
    <row r="224" spans="1:10" x14ac:dyDescent="0.25">
      <c r="A224" s="280"/>
      <c r="B224" s="280"/>
      <c r="C224" s="769"/>
      <c r="D224" s="770" t="s">
        <v>861</v>
      </c>
      <c r="E224" s="771"/>
      <c r="F224" s="771"/>
      <c r="G224" s="772"/>
      <c r="H224" s="773"/>
    </row>
    <row r="225" spans="1:10" x14ac:dyDescent="0.25">
      <c r="A225" s="280"/>
      <c r="B225" s="280"/>
      <c r="C225" s="280"/>
      <c r="D225" s="280"/>
      <c r="E225" s="280"/>
      <c r="F225" s="280"/>
      <c r="G225" s="280"/>
      <c r="H225" s="773"/>
    </row>
    <row r="226" spans="1:10" x14ac:dyDescent="0.25">
      <c r="A226" s="280"/>
      <c r="B226" s="280"/>
      <c r="C226" s="774" t="s">
        <v>862</v>
      </c>
      <c r="D226" s="775"/>
      <c r="E226" s="771" t="s">
        <v>633</v>
      </c>
      <c r="F226" s="772"/>
      <c r="G226" s="280"/>
      <c r="H226" s="773"/>
    </row>
    <row r="227" spans="1:10" x14ac:dyDescent="0.25">
      <c r="A227" s="280"/>
      <c r="B227" s="280"/>
      <c r="C227" s="280"/>
      <c r="D227" s="280"/>
      <c r="E227" s="280"/>
      <c r="F227" s="280"/>
      <c r="G227" s="280"/>
      <c r="H227" s="773"/>
    </row>
    <row r="228" spans="1:10" x14ac:dyDescent="0.25">
      <c r="A228" s="280"/>
      <c r="B228" s="280"/>
      <c r="C228" s="774" t="s">
        <v>49</v>
      </c>
      <c r="D228" s="776">
        <v>8220</v>
      </c>
      <c r="E228" s="775" t="s">
        <v>436</v>
      </c>
      <c r="F228" s="771"/>
      <c r="G228" s="772"/>
      <c r="H228" s="777" t="s">
        <v>21</v>
      </c>
    </row>
    <row r="229" spans="1:10" x14ac:dyDescent="0.25">
      <c r="A229" s="280"/>
      <c r="B229" s="280"/>
      <c r="C229" s="280"/>
      <c r="D229" s="280"/>
      <c r="E229" s="280"/>
      <c r="F229" s="280"/>
      <c r="G229" s="280"/>
      <c r="H229" s="773"/>
    </row>
    <row r="230" spans="1:10" x14ac:dyDescent="0.25">
      <c r="A230" s="280"/>
      <c r="B230" s="280"/>
      <c r="C230" s="778" t="s">
        <v>12</v>
      </c>
      <c r="D230" s="280"/>
      <c r="E230" s="280"/>
      <c r="F230" s="280"/>
      <c r="G230" s="280"/>
      <c r="H230" s="773"/>
    </row>
    <row r="231" spans="1:10" x14ac:dyDescent="0.25">
      <c r="A231" s="280"/>
      <c r="B231" s="280"/>
      <c r="C231" s="775" t="s">
        <v>437</v>
      </c>
      <c r="D231" s="771"/>
      <c r="E231" s="771"/>
      <c r="F231" s="771"/>
      <c r="G231" s="772"/>
      <c r="H231" s="777" t="s">
        <v>21</v>
      </c>
    </row>
    <row r="232" spans="1:10" x14ac:dyDescent="0.25">
      <c r="A232" s="280"/>
      <c r="B232" s="280"/>
      <c r="C232" s="280"/>
      <c r="D232" s="280"/>
      <c r="E232" s="280"/>
      <c r="F232" s="280"/>
      <c r="G232" s="280"/>
      <c r="H232" s="773"/>
    </row>
    <row r="233" spans="1:10" x14ac:dyDescent="0.25">
      <c r="A233" s="280"/>
      <c r="B233" s="779"/>
      <c r="C233" s="779"/>
      <c r="D233" s="779"/>
      <c r="E233" s="779"/>
      <c r="F233" s="779"/>
      <c r="G233" s="779"/>
      <c r="H233" s="773"/>
    </row>
    <row r="234" spans="1:10" x14ac:dyDescent="0.25">
      <c r="A234" s="780"/>
      <c r="B234" s="781">
        <v>1</v>
      </c>
      <c r="C234" s="782" t="s">
        <v>863</v>
      </c>
      <c r="D234" s="783" t="s">
        <v>438</v>
      </c>
      <c r="E234" s="783"/>
      <c r="F234" s="783"/>
      <c r="G234" s="784"/>
      <c r="H234" s="785" t="s">
        <v>21</v>
      </c>
    </row>
    <row r="235" spans="1:10" x14ac:dyDescent="0.25">
      <c r="A235" s="280"/>
      <c r="B235" s="280"/>
      <c r="C235" s="786" t="s">
        <v>864</v>
      </c>
      <c r="D235" s="787">
        <v>2023</v>
      </c>
      <c r="E235" s="787">
        <f>$J$1+1</f>
        <v>2024</v>
      </c>
      <c r="F235" s="787">
        <f>$J$1+2</f>
        <v>2025</v>
      </c>
      <c r="G235" s="788">
        <f>$J$1+3</f>
        <v>2026</v>
      </c>
      <c r="H235" s="789"/>
    </row>
    <row r="236" spans="1:10" x14ac:dyDescent="0.25">
      <c r="A236" s="280"/>
      <c r="B236" s="280"/>
      <c r="C236" s="790" t="s">
        <v>439</v>
      </c>
      <c r="D236" s="781">
        <v>0</v>
      </c>
      <c r="E236" s="781">
        <v>0</v>
      </c>
      <c r="F236" s="781">
        <v>0</v>
      </c>
      <c r="G236" s="791">
        <v>0</v>
      </c>
      <c r="H236" s="789"/>
    </row>
    <row r="237" spans="1:10" x14ac:dyDescent="0.25">
      <c r="A237" s="280"/>
      <c r="B237" s="779"/>
      <c r="C237" s="779"/>
      <c r="D237" s="779"/>
      <c r="E237" s="779"/>
      <c r="F237" s="779"/>
      <c r="G237" s="779"/>
      <c r="H237" s="773"/>
      <c r="J237" s="792"/>
    </row>
    <row r="238" spans="1:10" x14ac:dyDescent="0.25">
      <c r="A238" s="780"/>
      <c r="B238" s="793" t="str">
        <f>I238&amp;"."&amp;I239</f>
        <v>1.1</v>
      </c>
      <c r="C238" s="782" t="s">
        <v>865</v>
      </c>
      <c r="D238" s="783" t="s">
        <v>440</v>
      </c>
      <c r="E238" s="783"/>
      <c r="F238" s="783"/>
      <c r="G238" s="784"/>
      <c r="H238" s="794" t="s">
        <v>21</v>
      </c>
      <c r="I238" s="431">
        <v>1</v>
      </c>
      <c r="J238" s="792"/>
    </row>
    <row r="239" spans="1:10" x14ac:dyDescent="0.25">
      <c r="A239" s="280"/>
      <c r="B239" s="795"/>
      <c r="C239" s="796" t="s">
        <v>866</v>
      </c>
      <c r="D239" s="787">
        <v>2023</v>
      </c>
      <c r="E239" s="787">
        <f>$J$1+1</f>
        <v>2024</v>
      </c>
      <c r="F239" s="787">
        <f>$J$1+2</f>
        <v>2025</v>
      </c>
      <c r="G239" s="788">
        <f>$J$1+3</f>
        <v>2026</v>
      </c>
      <c r="H239" s="797"/>
      <c r="I239" s="431">
        <v>1</v>
      </c>
      <c r="J239" s="792"/>
    </row>
    <row r="240" spans="1:10" x14ac:dyDescent="0.25">
      <c r="A240" s="280"/>
      <c r="B240" s="780"/>
      <c r="C240" s="790" t="s">
        <v>439</v>
      </c>
      <c r="D240" s="798">
        <v>0</v>
      </c>
      <c r="E240" s="798">
        <v>0</v>
      </c>
      <c r="F240" s="798">
        <v>0</v>
      </c>
      <c r="G240" s="799">
        <v>0</v>
      </c>
      <c r="H240" s="797"/>
      <c r="J240" s="792"/>
    </row>
    <row r="241" spans="1:10" x14ac:dyDescent="0.25">
      <c r="A241" s="800"/>
      <c r="B241" s="800"/>
      <c r="C241" s="800"/>
      <c r="D241" s="800"/>
      <c r="E241" s="800"/>
      <c r="F241" s="800"/>
      <c r="G241" s="800"/>
      <c r="H241" s="801"/>
    </row>
    <row r="242" spans="1:10" x14ac:dyDescent="0.25">
      <c r="A242" s="767"/>
      <c r="B242" s="767"/>
      <c r="C242" s="767"/>
      <c r="D242" s="767"/>
      <c r="E242" s="767"/>
      <c r="F242" s="767"/>
      <c r="G242" s="767"/>
      <c r="H242" s="767"/>
      <c r="J242" s="431">
        <v>2023</v>
      </c>
    </row>
    <row r="243" spans="1:10" x14ac:dyDescent="0.25">
      <c r="A243" s="280"/>
      <c r="B243" s="280"/>
      <c r="C243" s="280"/>
      <c r="D243" s="280"/>
      <c r="E243" s="280"/>
      <c r="F243" s="280"/>
      <c r="G243" s="280"/>
      <c r="H243" s="768"/>
    </row>
    <row r="244" spans="1:10" x14ac:dyDescent="0.25">
      <c r="A244" s="280"/>
      <c r="B244" s="280"/>
      <c r="C244" s="769"/>
      <c r="D244" s="770" t="s">
        <v>861</v>
      </c>
      <c r="E244" s="771"/>
      <c r="F244" s="771"/>
      <c r="G244" s="772"/>
      <c r="H244" s="773"/>
    </row>
    <row r="245" spans="1:10" x14ac:dyDescent="0.25">
      <c r="A245" s="280"/>
      <c r="B245" s="280"/>
      <c r="C245" s="280"/>
      <c r="D245" s="280"/>
      <c r="E245" s="280"/>
      <c r="F245" s="280"/>
      <c r="G245" s="280"/>
      <c r="H245" s="773"/>
    </row>
    <row r="246" spans="1:10" x14ac:dyDescent="0.25">
      <c r="A246" s="280"/>
      <c r="B246" s="280"/>
      <c r="C246" s="774" t="s">
        <v>862</v>
      </c>
      <c r="D246" s="775"/>
      <c r="E246" s="771" t="s">
        <v>633</v>
      </c>
      <c r="F246" s="772"/>
      <c r="G246" s="280"/>
      <c r="H246" s="773"/>
    </row>
    <row r="247" spans="1:10" x14ac:dyDescent="0.25">
      <c r="A247" s="280"/>
      <c r="B247" s="280"/>
      <c r="C247" s="280"/>
      <c r="D247" s="280"/>
      <c r="E247" s="280"/>
      <c r="F247" s="280"/>
      <c r="G247" s="280"/>
      <c r="H247" s="773"/>
    </row>
    <row r="248" spans="1:10" x14ac:dyDescent="0.25">
      <c r="A248" s="280"/>
      <c r="B248" s="280"/>
      <c r="C248" s="774" t="s">
        <v>49</v>
      </c>
      <c r="D248" s="776">
        <v>9120</v>
      </c>
      <c r="E248" s="775" t="s">
        <v>443</v>
      </c>
      <c r="F248" s="771"/>
      <c r="G248" s="772"/>
      <c r="H248" s="777" t="s">
        <v>21</v>
      </c>
    </row>
    <row r="249" spans="1:10" x14ac:dyDescent="0.25">
      <c r="A249" s="280"/>
      <c r="B249" s="280"/>
      <c r="C249" s="280"/>
      <c r="D249" s="280"/>
      <c r="E249" s="280"/>
      <c r="F249" s="280"/>
      <c r="G249" s="280"/>
      <c r="H249" s="773"/>
    </row>
    <row r="250" spans="1:10" x14ac:dyDescent="0.25">
      <c r="A250" s="280"/>
      <c r="B250" s="280"/>
      <c r="C250" s="778" t="s">
        <v>12</v>
      </c>
      <c r="D250" s="280"/>
      <c r="E250" s="280"/>
      <c r="F250" s="280"/>
      <c r="G250" s="280"/>
      <c r="H250" s="773"/>
    </row>
    <row r="251" spans="1:10" x14ac:dyDescent="0.25">
      <c r="A251" s="280"/>
      <c r="B251" s="280"/>
      <c r="C251" s="775" t="s">
        <v>444</v>
      </c>
      <c r="D251" s="771"/>
      <c r="E251" s="771"/>
      <c r="F251" s="771"/>
      <c r="G251" s="772"/>
      <c r="H251" s="777" t="s">
        <v>21</v>
      </c>
    </row>
    <row r="252" spans="1:10" x14ac:dyDescent="0.25">
      <c r="A252" s="280"/>
      <c r="B252" s="280"/>
      <c r="C252" s="280"/>
      <c r="D252" s="280"/>
      <c r="E252" s="280"/>
      <c r="F252" s="280"/>
      <c r="G252" s="280"/>
      <c r="H252" s="773"/>
    </row>
    <row r="253" spans="1:10" x14ac:dyDescent="0.25">
      <c r="A253" s="280"/>
      <c r="B253" s="779"/>
      <c r="C253" s="779"/>
      <c r="D253" s="779"/>
      <c r="E253" s="779"/>
      <c r="F253" s="779"/>
      <c r="G253" s="779"/>
      <c r="H253" s="773"/>
    </row>
    <row r="254" spans="1:10" x14ac:dyDescent="0.25">
      <c r="A254" s="780"/>
      <c r="B254" s="781">
        <v>1</v>
      </c>
      <c r="C254" s="782" t="s">
        <v>863</v>
      </c>
      <c r="D254" s="783" t="s">
        <v>445</v>
      </c>
      <c r="E254" s="783"/>
      <c r="F254" s="783"/>
      <c r="G254" s="784"/>
      <c r="H254" s="785" t="s">
        <v>21</v>
      </c>
    </row>
    <row r="255" spans="1:10" x14ac:dyDescent="0.25">
      <c r="A255" s="280"/>
      <c r="B255" s="280"/>
      <c r="C255" s="786" t="s">
        <v>864</v>
      </c>
      <c r="D255" s="787">
        <v>2023</v>
      </c>
      <c r="E255" s="787">
        <f>$J$1+1</f>
        <v>2024</v>
      </c>
      <c r="F255" s="787">
        <f>$J$1+2</f>
        <v>2025</v>
      </c>
      <c r="G255" s="788">
        <f>$J$1+3</f>
        <v>2026</v>
      </c>
      <c r="H255" s="789"/>
    </row>
    <row r="256" spans="1:10" x14ac:dyDescent="0.25">
      <c r="A256" s="280"/>
      <c r="B256" s="280"/>
      <c r="C256" s="790" t="s">
        <v>446</v>
      </c>
      <c r="D256" s="781">
        <v>3.26</v>
      </c>
      <c r="E256" s="781">
        <v>3.26</v>
      </c>
      <c r="F256" s="781">
        <v>3.26</v>
      </c>
      <c r="G256" s="791">
        <v>3.26</v>
      </c>
      <c r="H256" s="789"/>
    </row>
    <row r="257" spans="1:10" x14ac:dyDescent="0.25">
      <c r="A257" s="280"/>
      <c r="B257" s="280"/>
      <c r="C257" s="790" t="s">
        <v>447</v>
      </c>
      <c r="D257" s="781">
        <v>3.56</v>
      </c>
      <c r="E257" s="781">
        <v>3.56</v>
      </c>
      <c r="F257" s="781">
        <v>3.56</v>
      </c>
      <c r="G257" s="791">
        <v>3.56</v>
      </c>
      <c r="H257" s="789"/>
    </row>
    <row r="258" spans="1:10" x14ac:dyDescent="0.25">
      <c r="A258" s="280"/>
      <c r="B258" s="280"/>
      <c r="C258" s="790" t="s">
        <v>448</v>
      </c>
      <c r="D258" s="781">
        <v>100</v>
      </c>
      <c r="E258" s="781">
        <v>100</v>
      </c>
      <c r="F258" s="781">
        <v>100</v>
      </c>
      <c r="G258" s="791">
        <v>100</v>
      </c>
      <c r="H258" s="789"/>
    </row>
    <row r="259" spans="1:10" x14ac:dyDescent="0.25">
      <c r="A259" s="280"/>
      <c r="B259" s="779"/>
      <c r="C259" s="779"/>
      <c r="D259" s="779"/>
      <c r="E259" s="779"/>
      <c r="F259" s="779"/>
      <c r="G259" s="779"/>
      <c r="H259" s="773"/>
      <c r="J259" s="792"/>
    </row>
    <row r="260" spans="1:10" x14ac:dyDescent="0.25">
      <c r="A260" s="780"/>
      <c r="B260" s="793" t="str">
        <f>I260&amp;"."&amp;I261</f>
        <v>1.1</v>
      </c>
      <c r="C260" s="782" t="s">
        <v>865</v>
      </c>
      <c r="D260" s="783" t="s">
        <v>449</v>
      </c>
      <c r="E260" s="783"/>
      <c r="F260" s="783"/>
      <c r="G260" s="784"/>
      <c r="H260" s="794" t="s">
        <v>21</v>
      </c>
      <c r="I260" s="431">
        <v>1</v>
      </c>
      <c r="J260" s="792"/>
    </row>
    <row r="261" spans="1:10" x14ac:dyDescent="0.25">
      <c r="A261" s="280"/>
      <c r="B261" s="795"/>
      <c r="C261" s="796" t="s">
        <v>866</v>
      </c>
      <c r="D261" s="787">
        <v>2023</v>
      </c>
      <c r="E261" s="787">
        <f>$J$1+1</f>
        <v>2024</v>
      </c>
      <c r="F261" s="787">
        <f>$J$1+2</f>
        <v>2025</v>
      </c>
      <c r="G261" s="788">
        <f>$J$1+3</f>
        <v>2026</v>
      </c>
      <c r="H261" s="797"/>
      <c r="I261" s="431">
        <v>1</v>
      </c>
      <c r="J261" s="792"/>
    </row>
    <row r="262" spans="1:10" x14ac:dyDescent="0.25">
      <c r="A262" s="280"/>
      <c r="B262" s="780"/>
      <c r="C262" s="790" t="s">
        <v>450</v>
      </c>
      <c r="D262" s="798">
        <v>3.18</v>
      </c>
      <c r="E262" s="798">
        <v>3.18</v>
      </c>
      <c r="F262" s="798">
        <v>3.18</v>
      </c>
      <c r="G262" s="799">
        <v>3.18</v>
      </c>
      <c r="H262" s="797"/>
      <c r="J262" s="792"/>
    </row>
    <row r="263" spans="1:10" x14ac:dyDescent="0.25">
      <c r="A263" s="280"/>
      <c r="B263" s="780"/>
      <c r="C263" s="790" t="s">
        <v>451</v>
      </c>
      <c r="D263" s="798">
        <v>1.78</v>
      </c>
      <c r="E263" s="798">
        <v>1.78</v>
      </c>
      <c r="F263" s="798">
        <v>1.78</v>
      </c>
      <c r="G263" s="799">
        <v>1.78</v>
      </c>
      <c r="H263" s="797"/>
      <c r="J263" s="792"/>
    </row>
    <row r="264" spans="1:10" x14ac:dyDescent="0.25">
      <c r="A264" s="280"/>
      <c r="B264" s="780"/>
      <c r="C264" s="790" t="s">
        <v>446</v>
      </c>
      <c r="D264" s="798">
        <v>3.26</v>
      </c>
      <c r="E264" s="798">
        <v>3.26</v>
      </c>
      <c r="F264" s="798">
        <v>3.26</v>
      </c>
      <c r="G264" s="799">
        <v>3.26</v>
      </c>
      <c r="H264" s="797"/>
      <c r="J264" s="792"/>
    </row>
    <row r="265" spans="1:10" x14ac:dyDescent="0.25">
      <c r="A265" s="280"/>
      <c r="B265" s="780"/>
      <c r="C265" s="790" t="s">
        <v>447</v>
      </c>
      <c r="D265" s="798">
        <v>3.56</v>
      </c>
      <c r="E265" s="798">
        <v>3.56</v>
      </c>
      <c r="F265" s="798">
        <v>3.56</v>
      </c>
      <c r="G265" s="799">
        <v>3.56</v>
      </c>
      <c r="H265" s="797"/>
      <c r="J265" s="792"/>
    </row>
    <row r="266" spans="1:10" x14ac:dyDescent="0.25">
      <c r="A266" s="280"/>
      <c r="B266" s="779"/>
      <c r="C266" s="779"/>
      <c r="D266" s="779"/>
      <c r="E266" s="779"/>
      <c r="F266" s="779"/>
      <c r="G266" s="779"/>
      <c r="H266" s="773"/>
      <c r="J266" s="792"/>
    </row>
    <row r="267" spans="1:10" x14ac:dyDescent="0.25">
      <c r="A267" s="780"/>
      <c r="B267" s="793" t="str">
        <f>I267&amp;"."&amp;I268</f>
        <v>1.2</v>
      </c>
      <c r="C267" s="782" t="s">
        <v>865</v>
      </c>
      <c r="D267" s="783" t="s">
        <v>452</v>
      </c>
      <c r="E267" s="783"/>
      <c r="F267" s="783"/>
      <c r="G267" s="784"/>
      <c r="H267" s="794" t="s">
        <v>21</v>
      </c>
      <c r="I267" s="431">
        <v>1</v>
      </c>
      <c r="J267" s="792"/>
    </row>
    <row r="268" spans="1:10" x14ac:dyDescent="0.25">
      <c r="A268" s="280"/>
      <c r="B268" s="795"/>
      <c r="C268" s="796" t="s">
        <v>866</v>
      </c>
      <c r="D268" s="787">
        <v>2023</v>
      </c>
      <c r="E268" s="787">
        <f>$J$1+1</f>
        <v>2024</v>
      </c>
      <c r="F268" s="787">
        <f>$J$1+2</f>
        <v>2025</v>
      </c>
      <c r="G268" s="788">
        <f>$J$1+3</f>
        <v>2026</v>
      </c>
      <c r="H268" s="797"/>
      <c r="I268" s="431">
        <v>2</v>
      </c>
      <c r="J268" s="792"/>
    </row>
    <row r="269" spans="1:10" x14ac:dyDescent="0.25">
      <c r="A269" s="280"/>
      <c r="B269" s="780"/>
      <c r="C269" s="790" t="s">
        <v>448</v>
      </c>
      <c r="D269" s="798">
        <v>100</v>
      </c>
      <c r="E269" s="798">
        <v>100</v>
      </c>
      <c r="F269" s="798">
        <v>100</v>
      </c>
      <c r="G269" s="799">
        <v>100</v>
      </c>
      <c r="H269" s="797"/>
      <c r="J269" s="792"/>
    </row>
    <row r="270" spans="1:10" x14ac:dyDescent="0.25">
      <c r="A270" s="280"/>
      <c r="B270" s="780"/>
      <c r="C270" s="790" t="s">
        <v>453</v>
      </c>
      <c r="D270" s="798">
        <v>0</v>
      </c>
      <c r="E270" s="798">
        <v>0</v>
      </c>
      <c r="F270" s="798">
        <v>0</v>
      </c>
      <c r="G270" s="799">
        <v>0</v>
      </c>
      <c r="H270" s="797"/>
      <c r="J270" s="792"/>
    </row>
    <row r="271" spans="1:10" x14ac:dyDescent="0.25">
      <c r="A271" s="800"/>
      <c r="B271" s="800"/>
      <c r="C271" s="800"/>
      <c r="D271" s="800"/>
      <c r="E271" s="800"/>
      <c r="F271" s="800"/>
      <c r="G271" s="800"/>
      <c r="H271" s="801"/>
    </row>
    <row r="272" spans="1:10" x14ac:dyDescent="0.25">
      <c r="A272" s="767"/>
      <c r="B272" s="767"/>
      <c r="C272" s="767"/>
      <c r="D272" s="767"/>
      <c r="E272" s="767"/>
      <c r="F272" s="767"/>
      <c r="G272" s="767"/>
      <c r="H272" s="767"/>
      <c r="J272" s="431">
        <v>2023</v>
      </c>
    </row>
    <row r="273" spans="1:10" x14ac:dyDescent="0.25">
      <c r="A273" s="280"/>
      <c r="B273" s="280"/>
      <c r="C273" s="280"/>
      <c r="D273" s="280"/>
      <c r="E273" s="280"/>
      <c r="F273" s="280"/>
      <c r="G273" s="280"/>
      <c r="H273" s="768"/>
    </row>
    <row r="274" spans="1:10" x14ac:dyDescent="0.25">
      <c r="A274" s="280"/>
      <c r="B274" s="280"/>
      <c r="C274" s="769"/>
      <c r="D274" s="770" t="s">
        <v>861</v>
      </c>
      <c r="E274" s="771"/>
      <c r="F274" s="771"/>
      <c r="G274" s="772"/>
      <c r="H274" s="773"/>
    </row>
    <row r="275" spans="1:10" x14ac:dyDescent="0.25">
      <c r="A275" s="280"/>
      <c r="B275" s="280"/>
      <c r="C275" s="280"/>
      <c r="D275" s="280"/>
      <c r="E275" s="280"/>
      <c r="F275" s="280"/>
      <c r="G275" s="280"/>
      <c r="H275" s="773"/>
    </row>
    <row r="276" spans="1:10" x14ac:dyDescent="0.25">
      <c r="A276" s="280"/>
      <c r="B276" s="280"/>
      <c r="C276" s="774" t="s">
        <v>862</v>
      </c>
      <c r="D276" s="775"/>
      <c r="E276" s="771" t="s">
        <v>633</v>
      </c>
      <c r="F276" s="772"/>
      <c r="G276" s="280"/>
      <c r="H276" s="773"/>
    </row>
    <row r="277" spans="1:10" x14ac:dyDescent="0.25">
      <c r="A277" s="280"/>
      <c r="B277" s="280"/>
      <c r="C277" s="280"/>
      <c r="D277" s="280"/>
      <c r="E277" s="280"/>
      <c r="F277" s="280"/>
      <c r="G277" s="280"/>
      <c r="H277" s="773"/>
    </row>
    <row r="278" spans="1:10" x14ac:dyDescent="0.25">
      <c r="A278" s="280"/>
      <c r="B278" s="280"/>
      <c r="C278" s="774" t="s">
        <v>49</v>
      </c>
      <c r="D278" s="776">
        <v>9230</v>
      </c>
      <c r="E278" s="775" t="s">
        <v>466</v>
      </c>
      <c r="F278" s="771"/>
      <c r="G278" s="772"/>
      <c r="H278" s="777" t="s">
        <v>21</v>
      </c>
    </row>
    <row r="279" spans="1:10" x14ac:dyDescent="0.25">
      <c r="A279" s="280"/>
      <c r="B279" s="280"/>
      <c r="C279" s="280"/>
      <c r="D279" s="280"/>
      <c r="E279" s="280"/>
      <c r="F279" s="280"/>
      <c r="G279" s="280"/>
      <c r="H279" s="773"/>
    </row>
    <row r="280" spans="1:10" x14ac:dyDescent="0.25">
      <c r="A280" s="280"/>
      <c r="B280" s="280"/>
      <c r="C280" s="778" t="s">
        <v>12</v>
      </c>
      <c r="D280" s="280"/>
      <c r="E280" s="280"/>
      <c r="F280" s="280"/>
      <c r="G280" s="280"/>
      <c r="H280" s="773"/>
    </row>
    <row r="281" spans="1:10" x14ac:dyDescent="0.25">
      <c r="A281" s="280"/>
      <c r="B281" s="280"/>
      <c r="C281" s="775" t="s">
        <v>467</v>
      </c>
      <c r="D281" s="771"/>
      <c r="E281" s="771"/>
      <c r="F281" s="771"/>
      <c r="G281" s="772"/>
      <c r="H281" s="777" t="s">
        <v>21</v>
      </c>
    </row>
    <row r="282" spans="1:10" x14ac:dyDescent="0.25">
      <c r="A282" s="280"/>
      <c r="B282" s="280"/>
      <c r="C282" s="280"/>
      <c r="D282" s="280"/>
      <c r="E282" s="280"/>
      <c r="F282" s="280"/>
      <c r="G282" s="280"/>
      <c r="H282" s="773"/>
    </row>
    <row r="283" spans="1:10" x14ac:dyDescent="0.25">
      <c r="A283" s="280"/>
      <c r="B283" s="779"/>
      <c r="C283" s="779"/>
      <c r="D283" s="779"/>
      <c r="E283" s="779"/>
      <c r="F283" s="779"/>
      <c r="G283" s="779"/>
      <c r="H283" s="773"/>
    </row>
    <row r="284" spans="1:10" x14ac:dyDescent="0.25">
      <c r="A284" s="780"/>
      <c r="B284" s="781">
        <v>1</v>
      </c>
      <c r="C284" s="782" t="s">
        <v>863</v>
      </c>
      <c r="D284" s="783" t="s">
        <v>468</v>
      </c>
      <c r="E284" s="783"/>
      <c r="F284" s="783"/>
      <c r="G284" s="784"/>
      <c r="H284" s="785" t="s">
        <v>21</v>
      </c>
    </row>
    <row r="285" spans="1:10" x14ac:dyDescent="0.25">
      <c r="A285" s="280"/>
      <c r="B285" s="280"/>
      <c r="C285" s="786" t="s">
        <v>864</v>
      </c>
      <c r="D285" s="787">
        <v>2023</v>
      </c>
      <c r="E285" s="787">
        <f>$J$1+1</f>
        <v>2024</v>
      </c>
      <c r="F285" s="787">
        <f>$J$1+2</f>
        <v>2025</v>
      </c>
      <c r="G285" s="788">
        <f>$J$1+3</f>
        <v>2026</v>
      </c>
      <c r="H285" s="789"/>
    </row>
    <row r="286" spans="1:10" x14ac:dyDescent="0.25">
      <c r="A286" s="280"/>
      <c r="B286" s="280"/>
      <c r="C286" s="790" t="s">
        <v>469</v>
      </c>
      <c r="D286" s="781">
        <v>14.29</v>
      </c>
      <c r="E286" s="781">
        <v>14.29</v>
      </c>
      <c r="F286" s="781">
        <v>14.29</v>
      </c>
      <c r="G286" s="791">
        <v>14.29</v>
      </c>
      <c r="H286" s="789"/>
    </row>
    <row r="287" spans="1:10" x14ac:dyDescent="0.25">
      <c r="A287" s="280"/>
      <c r="B287" s="280"/>
      <c r="C287" s="790" t="s">
        <v>470</v>
      </c>
      <c r="D287" s="781">
        <v>1.17</v>
      </c>
      <c r="E287" s="781">
        <v>1.17</v>
      </c>
      <c r="F287" s="781">
        <v>1.17</v>
      </c>
      <c r="G287" s="791">
        <v>1.17</v>
      </c>
      <c r="H287" s="789"/>
    </row>
    <row r="288" spans="1:10" x14ac:dyDescent="0.25">
      <c r="A288" s="280"/>
      <c r="B288" s="779"/>
      <c r="C288" s="779"/>
      <c r="D288" s="779"/>
      <c r="E288" s="779"/>
      <c r="F288" s="779"/>
      <c r="G288" s="779"/>
      <c r="H288" s="773"/>
      <c r="J288" s="792"/>
    </row>
    <row r="289" spans="1:10" x14ac:dyDescent="0.25">
      <c r="A289" s="780"/>
      <c r="B289" s="793" t="str">
        <f>I289&amp;"."&amp;I290</f>
        <v>1.1</v>
      </c>
      <c r="C289" s="782" t="s">
        <v>865</v>
      </c>
      <c r="D289" s="783" t="s">
        <v>471</v>
      </c>
      <c r="E289" s="783"/>
      <c r="F289" s="783"/>
      <c r="G289" s="784"/>
      <c r="H289" s="794" t="s">
        <v>21</v>
      </c>
      <c r="I289" s="431">
        <v>1</v>
      </c>
      <c r="J289" s="792"/>
    </row>
    <row r="290" spans="1:10" x14ac:dyDescent="0.25">
      <c r="A290" s="280"/>
      <c r="B290" s="795"/>
      <c r="C290" s="796" t="s">
        <v>866</v>
      </c>
      <c r="D290" s="787">
        <v>2023</v>
      </c>
      <c r="E290" s="787">
        <f>$J$1+1</f>
        <v>2024</v>
      </c>
      <c r="F290" s="787">
        <f>$J$1+2</f>
        <v>2025</v>
      </c>
      <c r="G290" s="788">
        <f>$J$1+3</f>
        <v>2026</v>
      </c>
      <c r="H290" s="797"/>
      <c r="I290" s="431">
        <v>1</v>
      </c>
      <c r="J290" s="792"/>
    </row>
    <row r="291" spans="1:10" x14ac:dyDescent="0.25">
      <c r="A291" s="280"/>
      <c r="B291" s="780"/>
      <c r="C291" s="790" t="s">
        <v>451</v>
      </c>
      <c r="D291" s="798">
        <v>10.130000000000001</v>
      </c>
      <c r="E291" s="798">
        <v>10.130000000000001</v>
      </c>
      <c r="F291" s="798">
        <v>10.130000000000001</v>
      </c>
      <c r="G291" s="799">
        <v>10.130000000000001</v>
      </c>
      <c r="H291" s="797"/>
      <c r="J291" s="792"/>
    </row>
    <row r="292" spans="1:10" x14ac:dyDescent="0.25">
      <c r="A292" s="280"/>
      <c r="B292" s="780"/>
      <c r="C292" s="790" t="s">
        <v>472</v>
      </c>
      <c r="D292" s="798">
        <v>10.53</v>
      </c>
      <c r="E292" s="798">
        <v>10.53</v>
      </c>
      <c r="F292" s="798">
        <v>10.53</v>
      </c>
      <c r="G292" s="799">
        <v>10.53</v>
      </c>
      <c r="H292" s="797"/>
      <c r="J292" s="792"/>
    </row>
    <row r="293" spans="1:10" x14ac:dyDescent="0.25">
      <c r="A293" s="280"/>
      <c r="B293" s="779"/>
      <c r="C293" s="779"/>
      <c r="D293" s="779"/>
      <c r="E293" s="779"/>
      <c r="F293" s="779"/>
      <c r="G293" s="779"/>
      <c r="H293" s="773"/>
      <c r="J293" s="792"/>
    </row>
    <row r="294" spans="1:10" x14ac:dyDescent="0.25">
      <c r="A294" s="780"/>
      <c r="B294" s="793" t="str">
        <f>I294&amp;"."&amp;I295</f>
        <v>1.2</v>
      </c>
      <c r="C294" s="782" t="s">
        <v>865</v>
      </c>
      <c r="D294" s="783" t="s">
        <v>473</v>
      </c>
      <c r="E294" s="783"/>
      <c r="F294" s="783"/>
      <c r="G294" s="784"/>
      <c r="H294" s="794" t="s">
        <v>21</v>
      </c>
      <c r="I294" s="431">
        <v>1</v>
      </c>
      <c r="J294" s="792"/>
    </row>
    <row r="295" spans="1:10" x14ac:dyDescent="0.25">
      <c r="A295" s="280"/>
      <c r="B295" s="795"/>
      <c r="C295" s="796" t="s">
        <v>866</v>
      </c>
      <c r="D295" s="787">
        <v>2023</v>
      </c>
      <c r="E295" s="787">
        <f>$J$1+1</f>
        <v>2024</v>
      </c>
      <c r="F295" s="787">
        <f>$J$1+2</f>
        <v>2025</v>
      </c>
      <c r="G295" s="788">
        <f>$J$1+3</f>
        <v>2026</v>
      </c>
      <c r="H295" s="797"/>
      <c r="I295" s="431">
        <v>2</v>
      </c>
      <c r="J295" s="792"/>
    </row>
    <row r="296" spans="1:10" x14ac:dyDescent="0.25">
      <c r="A296" s="280"/>
      <c r="B296" s="780"/>
      <c r="C296" s="790" t="s">
        <v>469</v>
      </c>
      <c r="D296" s="798">
        <v>14.29</v>
      </c>
      <c r="E296" s="798">
        <v>14.29</v>
      </c>
      <c r="F296" s="798">
        <v>14.29</v>
      </c>
      <c r="G296" s="799">
        <v>14.29</v>
      </c>
      <c r="H296" s="797"/>
      <c r="J296" s="792"/>
    </row>
    <row r="297" spans="1:10" x14ac:dyDescent="0.25">
      <c r="A297" s="280"/>
      <c r="B297" s="779"/>
      <c r="C297" s="779"/>
      <c r="D297" s="779"/>
      <c r="E297" s="779"/>
      <c r="F297" s="779"/>
      <c r="G297" s="779"/>
      <c r="H297" s="773"/>
      <c r="J297" s="792"/>
    </row>
    <row r="298" spans="1:10" x14ac:dyDescent="0.25">
      <c r="A298" s="780"/>
      <c r="B298" s="793" t="str">
        <f>I298&amp;"."&amp;I299</f>
        <v>1.3</v>
      </c>
      <c r="C298" s="782" t="s">
        <v>865</v>
      </c>
      <c r="D298" s="783" t="s">
        <v>476</v>
      </c>
      <c r="E298" s="783"/>
      <c r="F298" s="783"/>
      <c r="G298" s="784"/>
      <c r="H298" s="794" t="s">
        <v>21</v>
      </c>
      <c r="I298" s="431">
        <v>1</v>
      </c>
      <c r="J298" s="792"/>
    </row>
    <row r="299" spans="1:10" x14ac:dyDescent="0.25">
      <c r="A299" s="280"/>
      <c r="B299" s="795"/>
      <c r="C299" s="796" t="s">
        <v>866</v>
      </c>
      <c r="D299" s="787">
        <v>2023</v>
      </c>
      <c r="E299" s="787">
        <f>$J$1+1</f>
        <v>2024</v>
      </c>
      <c r="F299" s="787">
        <f>$J$1+2</f>
        <v>2025</v>
      </c>
      <c r="G299" s="788">
        <f>$J$1+3</f>
        <v>2026</v>
      </c>
      <c r="H299" s="797"/>
      <c r="I299" s="431">
        <v>3</v>
      </c>
      <c r="J299" s="792"/>
    </row>
    <row r="300" spans="1:10" x14ac:dyDescent="0.25">
      <c r="A300" s="280"/>
      <c r="B300" s="780"/>
      <c r="C300" s="790" t="s">
        <v>470</v>
      </c>
      <c r="D300" s="798">
        <v>1.17</v>
      </c>
      <c r="E300" s="798">
        <v>1.17</v>
      </c>
      <c r="F300" s="798">
        <v>1.17</v>
      </c>
      <c r="G300" s="799">
        <v>1.17</v>
      </c>
      <c r="H300" s="797"/>
      <c r="J300" s="792"/>
    </row>
    <row r="301" spans="1:10" x14ac:dyDescent="0.25">
      <c r="A301" s="800"/>
      <c r="B301" s="800"/>
      <c r="C301" s="800"/>
      <c r="D301" s="800"/>
      <c r="E301" s="800"/>
      <c r="F301" s="800"/>
      <c r="G301" s="800"/>
      <c r="H301" s="801"/>
    </row>
    <row r="302" spans="1:10" x14ac:dyDescent="0.25">
      <c r="A302" s="767"/>
      <c r="B302" s="767"/>
      <c r="C302" s="767"/>
      <c r="D302" s="767"/>
      <c r="E302" s="767"/>
      <c r="F302" s="767"/>
      <c r="G302" s="767"/>
      <c r="H302" s="767"/>
      <c r="J302" s="431">
        <v>2023</v>
      </c>
    </row>
    <row r="303" spans="1:10" x14ac:dyDescent="0.25">
      <c r="A303" s="280"/>
      <c r="B303" s="280"/>
      <c r="C303" s="280"/>
      <c r="D303" s="280"/>
      <c r="E303" s="280"/>
      <c r="F303" s="280"/>
      <c r="G303" s="280"/>
      <c r="H303" s="768"/>
    </row>
    <row r="304" spans="1:10" x14ac:dyDescent="0.25">
      <c r="A304" s="280"/>
      <c r="B304" s="280"/>
      <c r="C304" s="769"/>
      <c r="D304" s="770" t="s">
        <v>861</v>
      </c>
      <c r="E304" s="771"/>
      <c r="F304" s="771"/>
      <c r="G304" s="772"/>
      <c r="H304" s="773"/>
    </row>
    <row r="305" spans="1:10" x14ac:dyDescent="0.25">
      <c r="A305" s="280"/>
      <c r="B305" s="280"/>
      <c r="C305" s="280"/>
      <c r="D305" s="280"/>
      <c r="E305" s="280"/>
      <c r="F305" s="280"/>
      <c r="G305" s="280"/>
      <c r="H305" s="773"/>
    </row>
    <row r="306" spans="1:10" x14ac:dyDescent="0.25">
      <c r="A306" s="280"/>
      <c r="B306" s="280"/>
      <c r="C306" s="774" t="s">
        <v>862</v>
      </c>
      <c r="D306" s="775"/>
      <c r="E306" s="771" t="s">
        <v>633</v>
      </c>
      <c r="F306" s="772"/>
      <c r="G306" s="280"/>
      <c r="H306" s="773"/>
    </row>
    <row r="307" spans="1:10" x14ac:dyDescent="0.25">
      <c r="A307" s="280"/>
      <c r="B307" s="280"/>
      <c r="C307" s="280"/>
      <c r="D307" s="280"/>
      <c r="E307" s="280"/>
      <c r="F307" s="280"/>
      <c r="G307" s="280"/>
      <c r="H307" s="773"/>
    </row>
    <row r="308" spans="1:10" x14ac:dyDescent="0.25">
      <c r="A308" s="280"/>
      <c r="B308" s="280"/>
      <c r="C308" s="774" t="s">
        <v>49</v>
      </c>
      <c r="D308" s="776">
        <v>10430</v>
      </c>
      <c r="E308" s="775" t="s">
        <v>486</v>
      </c>
      <c r="F308" s="771"/>
      <c r="G308" s="772"/>
      <c r="H308" s="777" t="s">
        <v>21</v>
      </c>
    </row>
    <row r="309" spans="1:10" x14ac:dyDescent="0.25">
      <c r="A309" s="280"/>
      <c r="B309" s="280"/>
      <c r="C309" s="280"/>
      <c r="D309" s="280"/>
      <c r="E309" s="280"/>
      <c r="F309" s="280"/>
      <c r="G309" s="280"/>
      <c r="H309" s="773"/>
    </row>
    <row r="310" spans="1:10" x14ac:dyDescent="0.25">
      <c r="A310" s="280"/>
      <c r="B310" s="280"/>
      <c r="C310" s="778" t="s">
        <v>12</v>
      </c>
      <c r="D310" s="280"/>
      <c r="E310" s="280"/>
      <c r="F310" s="280"/>
      <c r="G310" s="280"/>
      <c r="H310" s="773"/>
    </row>
    <row r="311" spans="1:10" x14ac:dyDescent="0.25">
      <c r="A311" s="280"/>
      <c r="B311" s="280"/>
      <c r="C311" s="775" t="s">
        <v>487</v>
      </c>
      <c r="D311" s="771"/>
      <c r="E311" s="771"/>
      <c r="F311" s="771"/>
      <c r="G311" s="772"/>
      <c r="H311" s="777" t="s">
        <v>21</v>
      </c>
    </row>
    <row r="312" spans="1:10" x14ac:dyDescent="0.25">
      <c r="A312" s="280"/>
      <c r="B312" s="280"/>
      <c r="C312" s="280"/>
      <c r="D312" s="280"/>
      <c r="E312" s="280"/>
      <c r="F312" s="280"/>
      <c r="G312" s="280"/>
      <c r="H312" s="773"/>
    </row>
    <row r="313" spans="1:10" x14ac:dyDescent="0.25">
      <c r="A313" s="280"/>
      <c r="B313" s="779"/>
      <c r="C313" s="779"/>
      <c r="D313" s="779"/>
      <c r="E313" s="779"/>
      <c r="F313" s="779"/>
      <c r="G313" s="779"/>
      <c r="H313" s="773"/>
    </row>
    <row r="314" spans="1:10" x14ac:dyDescent="0.25">
      <c r="A314" s="780"/>
      <c r="B314" s="781">
        <v>1</v>
      </c>
      <c r="C314" s="782" t="s">
        <v>863</v>
      </c>
      <c r="D314" s="783" t="s">
        <v>488</v>
      </c>
      <c r="E314" s="783"/>
      <c r="F314" s="783"/>
      <c r="G314" s="784"/>
      <c r="H314" s="785" t="s">
        <v>21</v>
      </c>
    </row>
    <row r="315" spans="1:10" x14ac:dyDescent="0.25">
      <c r="A315" s="280"/>
      <c r="B315" s="280"/>
      <c r="C315" s="786" t="s">
        <v>864</v>
      </c>
      <c r="D315" s="787">
        <v>2023</v>
      </c>
      <c r="E315" s="787">
        <f>$J$1+1</f>
        <v>2024</v>
      </c>
      <c r="F315" s="787">
        <f>$J$1+2</f>
        <v>2025</v>
      </c>
      <c r="G315" s="788">
        <f>$J$1+3</f>
        <v>2026</v>
      </c>
      <c r="H315" s="789"/>
    </row>
    <row r="316" spans="1:10" x14ac:dyDescent="0.25">
      <c r="A316" s="280"/>
      <c r="B316" s="280"/>
      <c r="C316" s="790" t="s">
        <v>489</v>
      </c>
      <c r="D316" s="781">
        <v>0</v>
      </c>
      <c r="E316" s="781">
        <v>0</v>
      </c>
      <c r="F316" s="781">
        <v>0</v>
      </c>
      <c r="G316" s="791">
        <v>0</v>
      </c>
      <c r="H316" s="789"/>
    </row>
    <row r="317" spans="1:10" x14ac:dyDescent="0.25">
      <c r="A317" s="280"/>
      <c r="B317" s="779"/>
      <c r="C317" s="779"/>
      <c r="D317" s="779"/>
      <c r="E317" s="779"/>
      <c r="F317" s="779"/>
      <c r="G317" s="779"/>
      <c r="H317" s="773"/>
      <c r="J317" s="792"/>
    </row>
    <row r="318" spans="1:10" x14ac:dyDescent="0.25">
      <c r="A318" s="780"/>
      <c r="B318" s="793" t="str">
        <f>I318&amp;"."&amp;I319</f>
        <v>1.1</v>
      </c>
      <c r="C318" s="782" t="s">
        <v>865</v>
      </c>
      <c r="D318" s="783" t="s">
        <v>490</v>
      </c>
      <c r="E318" s="783"/>
      <c r="F318" s="783"/>
      <c r="G318" s="784"/>
      <c r="H318" s="794" t="s">
        <v>21</v>
      </c>
      <c r="I318" s="431">
        <v>1</v>
      </c>
      <c r="J318" s="792"/>
    </row>
    <row r="319" spans="1:10" x14ac:dyDescent="0.25">
      <c r="A319" s="280"/>
      <c r="B319" s="795"/>
      <c r="C319" s="796" t="s">
        <v>866</v>
      </c>
      <c r="D319" s="787">
        <v>2023</v>
      </c>
      <c r="E319" s="787">
        <f>$J$1+1</f>
        <v>2024</v>
      </c>
      <c r="F319" s="787">
        <f>$J$1+2</f>
        <v>2025</v>
      </c>
      <c r="G319" s="788">
        <f>$J$1+3</f>
        <v>2026</v>
      </c>
      <c r="H319" s="797"/>
      <c r="I319" s="431">
        <v>1</v>
      </c>
      <c r="J319" s="792"/>
    </row>
    <row r="320" spans="1:10" x14ac:dyDescent="0.25">
      <c r="A320" s="280"/>
      <c r="B320" s="780"/>
      <c r="C320" s="790" t="s">
        <v>491</v>
      </c>
      <c r="D320" s="798">
        <v>109460</v>
      </c>
      <c r="E320" s="798">
        <v>109460</v>
      </c>
      <c r="F320" s="798">
        <v>109460</v>
      </c>
      <c r="G320" s="799">
        <v>109460</v>
      </c>
      <c r="H320" s="797"/>
      <c r="J320" s="792"/>
    </row>
    <row r="321" spans="1:10" x14ac:dyDescent="0.25">
      <c r="A321" s="280"/>
      <c r="B321" s="779"/>
      <c r="C321" s="779"/>
      <c r="D321" s="779"/>
      <c r="E321" s="779"/>
      <c r="F321" s="779"/>
      <c r="G321" s="779"/>
      <c r="H321" s="773"/>
      <c r="J321" s="792"/>
    </row>
    <row r="322" spans="1:10" x14ac:dyDescent="0.25">
      <c r="A322" s="780"/>
      <c r="B322" s="793" t="str">
        <f>I322&amp;"."&amp;I323</f>
        <v>1.2</v>
      </c>
      <c r="C322" s="782" t="s">
        <v>865</v>
      </c>
      <c r="D322" s="783" t="s">
        <v>494</v>
      </c>
      <c r="E322" s="783"/>
      <c r="F322" s="783"/>
      <c r="G322" s="784"/>
      <c r="H322" s="794" t="s">
        <v>21</v>
      </c>
      <c r="I322" s="431">
        <v>1</v>
      </c>
      <c r="J322" s="792"/>
    </row>
    <row r="323" spans="1:10" x14ac:dyDescent="0.25">
      <c r="A323" s="280"/>
      <c r="B323" s="795"/>
      <c r="C323" s="796" t="s">
        <v>866</v>
      </c>
      <c r="D323" s="787">
        <v>2023</v>
      </c>
      <c r="E323" s="787">
        <f>$J$1+1</f>
        <v>2024</v>
      </c>
      <c r="F323" s="787">
        <f>$J$1+2</f>
        <v>2025</v>
      </c>
      <c r="G323" s="788">
        <f>$J$1+3</f>
        <v>2026</v>
      </c>
      <c r="H323" s="797"/>
      <c r="I323" s="431">
        <v>2</v>
      </c>
      <c r="J323" s="792"/>
    </row>
    <row r="324" spans="1:10" x14ac:dyDescent="0.25">
      <c r="A324" s="280"/>
      <c r="B324" s="780"/>
      <c r="C324" s="790" t="s">
        <v>489</v>
      </c>
      <c r="D324" s="798">
        <v>0</v>
      </c>
      <c r="E324" s="798">
        <v>0</v>
      </c>
      <c r="F324" s="798">
        <v>0</v>
      </c>
      <c r="G324" s="799">
        <v>0</v>
      </c>
      <c r="H324" s="797"/>
      <c r="J324" s="792"/>
    </row>
    <row r="325" spans="1:10" x14ac:dyDescent="0.25">
      <c r="A325" s="280"/>
      <c r="B325" s="780"/>
      <c r="C325" s="790" t="s">
        <v>495</v>
      </c>
      <c r="D325" s="798">
        <v>144552</v>
      </c>
      <c r="E325" s="798">
        <v>144552</v>
      </c>
      <c r="F325" s="798">
        <v>144552</v>
      </c>
      <c r="G325" s="799">
        <v>144552</v>
      </c>
      <c r="H325" s="797"/>
      <c r="J325" s="792"/>
    </row>
    <row r="326" spans="1:10" x14ac:dyDescent="0.25">
      <c r="A326" s="800"/>
      <c r="B326" s="800"/>
      <c r="C326" s="800"/>
      <c r="D326" s="800"/>
      <c r="E326" s="800"/>
      <c r="F326" s="800"/>
      <c r="G326" s="800"/>
      <c r="H326" s="801"/>
    </row>
    <row r="327" spans="1:10" x14ac:dyDescent="0.25">
      <c r="A327" s="767"/>
      <c r="B327" s="767"/>
      <c r="C327" s="767"/>
      <c r="D327" s="767"/>
      <c r="E327" s="767"/>
      <c r="F327" s="767"/>
      <c r="G327" s="767"/>
      <c r="H327" s="767"/>
      <c r="J327" s="431">
        <v>2023</v>
      </c>
    </row>
    <row r="328" spans="1:10" x14ac:dyDescent="0.25">
      <c r="A328" s="280"/>
      <c r="B328" s="280"/>
      <c r="C328" s="280"/>
      <c r="D328" s="280"/>
      <c r="E328" s="280"/>
      <c r="F328" s="280"/>
      <c r="G328" s="280"/>
      <c r="H328" s="768"/>
    </row>
    <row r="329" spans="1:10" x14ac:dyDescent="0.25">
      <c r="A329" s="280"/>
      <c r="B329" s="280"/>
      <c r="C329" s="769"/>
      <c r="D329" s="770" t="s">
        <v>861</v>
      </c>
      <c r="E329" s="771"/>
      <c r="F329" s="771"/>
      <c r="G329" s="772"/>
      <c r="H329" s="773"/>
    </row>
    <row r="330" spans="1:10" x14ac:dyDescent="0.25">
      <c r="A330" s="280"/>
      <c r="B330" s="280"/>
      <c r="C330" s="280"/>
      <c r="D330" s="280"/>
      <c r="E330" s="280"/>
      <c r="F330" s="280"/>
      <c r="G330" s="280"/>
      <c r="H330" s="773"/>
    </row>
    <row r="331" spans="1:10" x14ac:dyDescent="0.25">
      <c r="A331" s="280"/>
      <c r="B331" s="280"/>
      <c r="C331" s="774" t="s">
        <v>862</v>
      </c>
      <c r="D331" s="775"/>
      <c r="E331" s="771" t="s">
        <v>633</v>
      </c>
      <c r="F331" s="772"/>
      <c r="G331" s="280"/>
      <c r="H331" s="773"/>
    </row>
    <row r="332" spans="1:10" x14ac:dyDescent="0.25">
      <c r="A332" s="280"/>
      <c r="B332" s="280"/>
      <c r="C332" s="280"/>
      <c r="D332" s="280"/>
      <c r="E332" s="280"/>
      <c r="F332" s="280"/>
      <c r="G332" s="280"/>
      <c r="H332" s="773"/>
    </row>
    <row r="333" spans="1:10" x14ac:dyDescent="0.25">
      <c r="A333" s="280"/>
      <c r="B333" s="280"/>
      <c r="C333" s="774" t="s">
        <v>49</v>
      </c>
      <c r="D333" s="776">
        <v>4130</v>
      </c>
      <c r="E333" s="775" t="s">
        <v>502</v>
      </c>
      <c r="F333" s="771"/>
      <c r="G333" s="772"/>
      <c r="H333" s="777" t="s">
        <v>21</v>
      </c>
    </row>
    <row r="334" spans="1:10" x14ac:dyDescent="0.25">
      <c r="A334" s="280"/>
      <c r="B334" s="280"/>
      <c r="C334" s="280"/>
      <c r="D334" s="280"/>
      <c r="E334" s="280"/>
      <c r="F334" s="280"/>
      <c r="G334" s="280"/>
      <c r="H334" s="773"/>
    </row>
    <row r="335" spans="1:10" x14ac:dyDescent="0.25">
      <c r="A335" s="280"/>
      <c r="B335" s="280"/>
      <c r="C335" s="778" t="s">
        <v>12</v>
      </c>
      <c r="D335" s="280"/>
      <c r="E335" s="280"/>
      <c r="F335" s="280"/>
      <c r="G335" s="280"/>
      <c r="H335" s="773"/>
    </row>
    <row r="336" spans="1:10" x14ac:dyDescent="0.25">
      <c r="A336" s="280"/>
      <c r="B336" s="280"/>
      <c r="C336" s="775" t="s">
        <v>503</v>
      </c>
      <c r="D336" s="771"/>
      <c r="E336" s="771"/>
      <c r="F336" s="771"/>
      <c r="G336" s="772"/>
      <c r="H336" s="777" t="s">
        <v>21</v>
      </c>
    </row>
    <row r="337" spans="1:10" x14ac:dyDescent="0.25">
      <c r="A337" s="280"/>
      <c r="B337" s="280"/>
      <c r="C337" s="280"/>
      <c r="D337" s="280"/>
      <c r="E337" s="280"/>
      <c r="F337" s="280"/>
      <c r="G337" s="280"/>
      <c r="H337" s="773"/>
    </row>
    <row r="338" spans="1:10" x14ac:dyDescent="0.25">
      <c r="A338" s="280"/>
      <c r="B338" s="779"/>
      <c r="C338" s="779"/>
      <c r="D338" s="779"/>
      <c r="E338" s="779"/>
      <c r="F338" s="779"/>
      <c r="G338" s="779"/>
      <c r="H338" s="773"/>
    </row>
    <row r="339" spans="1:10" x14ac:dyDescent="0.25">
      <c r="A339" s="780"/>
      <c r="B339" s="781">
        <v>1</v>
      </c>
      <c r="C339" s="782" t="s">
        <v>863</v>
      </c>
      <c r="D339" s="783" t="s">
        <v>504</v>
      </c>
      <c r="E339" s="783"/>
      <c r="F339" s="783"/>
      <c r="G339" s="784"/>
      <c r="H339" s="785" t="s">
        <v>21</v>
      </c>
    </row>
    <row r="340" spans="1:10" x14ac:dyDescent="0.25">
      <c r="A340" s="280"/>
      <c r="B340" s="280"/>
      <c r="C340" s="786" t="s">
        <v>864</v>
      </c>
      <c r="D340" s="787">
        <v>2023</v>
      </c>
      <c r="E340" s="787">
        <f>$J$1+1</f>
        <v>2024</v>
      </c>
      <c r="F340" s="787">
        <f>$J$1+2</f>
        <v>2025</v>
      </c>
      <c r="G340" s="788">
        <f>$J$1+3</f>
        <v>2026</v>
      </c>
      <c r="H340" s="789"/>
    </row>
    <row r="341" spans="1:10" x14ac:dyDescent="0.25">
      <c r="A341" s="280"/>
      <c r="B341" s="280"/>
      <c r="C341" s="790" t="s">
        <v>505</v>
      </c>
      <c r="D341" s="781">
        <v>0</v>
      </c>
      <c r="E341" s="781">
        <v>0</v>
      </c>
      <c r="F341" s="781">
        <v>0</v>
      </c>
      <c r="G341" s="791">
        <v>0</v>
      </c>
      <c r="H341" s="789"/>
    </row>
    <row r="342" spans="1:10" x14ac:dyDescent="0.25">
      <c r="A342" s="280"/>
      <c r="B342" s="779"/>
      <c r="C342" s="779"/>
      <c r="D342" s="779"/>
      <c r="E342" s="779"/>
      <c r="F342" s="779"/>
      <c r="G342" s="779"/>
      <c r="H342" s="773"/>
      <c r="J342" s="792"/>
    </row>
    <row r="343" spans="1:10" x14ac:dyDescent="0.25">
      <c r="A343" s="780"/>
      <c r="B343" s="793" t="str">
        <f>I343&amp;"."&amp;I344</f>
        <v>1.1</v>
      </c>
      <c r="C343" s="782" t="s">
        <v>865</v>
      </c>
      <c r="D343" s="783" t="s">
        <v>506</v>
      </c>
      <c r="E343" s="783"/>
      <c r="F343" s="783"/>
      <c r="G343" s="784"/>
      <c r="H343" s="794" t="s">
        <v>21</v>
      </c>
      <c r="I343" s="431">
        <v>1</v>
      </c>
      <c r="J343" s="792"/>
    </row>
    <row r="344" spans="1:10" x14ac:dyDescent="0.25">
      <c r="A344" s="280"/>
      <c r="B344" s="795"/>
      <c r="C344" s="796" t="s">
        <v>866</v>
      </c>
      <c r="D344" s="787">
        <v>2023</v>
      </c>
      <c r="E344" s="787">
        <f>$J$1+1</f>
        <v>2024</v>
      </c>
      <c r="F344" s="787">
        <f>$J$1+2</f>
        <v>2025</v>
      </c>
      <c r="G344" s="788">
        <f>$J$1+3</f>
        <v>2026</v>
      </c>
      <c r="H344" s="797"/>
      <c r="I344" s="431">
        <v>1</v>
      </c>
      <c r="J344" s="792"/>
    </row>
    <row r="345" spans="1:10" x14ac:dyDescent="0.25">
      <c r="A345" s="280"/>
      <c r="B345" s="780"/>
      <c r="C345" s="790" t="s">
        <v>505</v>
      </c>
      <c r="D345" s="798">
        <v>0</v>
      </c>
      <c r="E345" s="798">
        <v>0</v>
      </c>
      <c r="F345" s="798">
        <v>0</v>
      </c>
      <c r="G345" s="799">
        <v>0</v>
      </c>
      <c r="H345" s="797"/>
      <c r="J345" s="792"/>
    </row>
    <row r="346" spans="1:10" x14ac:dyDescent="0.25">
      <c r="A346" s="280"/>
      <c r="B346" s="779"/>
      <c r="C346" s="779"/>
      <c r="D346" s="779"/>
      <c r="E346" s="779"/>
      <c r="F346" s="779"/>
      <c r="G346" s="779"/>
      <c r="H346" s="773"/>
    </row>
    <row r="347" spans="1:10" x14ac:dyDescent="0.25">
      <c r="A347" s="780"/>
      <c r="B347" s="781">
        <v>2</v>
      </c>
      <c r="C347" s="782" t="s">
        <v>863</v>
      </c>
      <c r="D347" s="783" t="s">
        <v>510</v>
      </c>
      <c r="E347" s="783"/>
      <c r="F347" s="783"/>
      <c r="G347" s="784"/>
      <c r="H347" s="785" t="s">
        <v>21</v>
      </c>
    </row>
    <row r="348" spans="1:10" x14ac:dyDescent="0.25">
      <c r="A348" s="280"/>
      <c r="B348" s="280"/>
      <c r="C348" s="786" t="s">
        <v>864</v>
      </c>
      <c r="D348" s="787">
        <v>2023</v>
      </c>
      <c r="E348" s="787">
        <f>$J$1+1</f>
        <v>2024</v>
      </c>
      <c r="F348" s="787">
        <f>$J$1+2</f>
        <v>2025</v>
      </c>
      <c r="G348" s="788">
        <f>$J$1+3</f>
        <v>2026</v>
      </c>
      <c r="H348" s="789"/>
    </row>
    <row r="349" spans="1:10" x14ac:dyDescent="0.25">
      <c r="A349" s="280"/>
      <c r="B349" s="280"/>
      <c r="C349" s="790" t="s">
        <v>511</v>
      </c>
      <c r="D349" s="781">
        <v>16035</v>
      </c>
      <c r="E349" s="781">
        <v>57</v>
      </c>
      <c r="F349" s="781">
        <v>0</v>
      </c>
      <c r="G349" s="791">
        <v>0</v>
      </c>
      <c r="H349" s="789"/>
    </row>
    <row r="350" spans="1:10" x14ac:dyDescent="0.25">
      <c r="A350" s="280"/>
      <c r="B350" s="779"/>
      <c r="C350" s="779"/>
      <c r="D350" s="779"/>
      <c r="E350" s="779"/>
      <c r="F350" s="779"/>
      <c r="G350" s="779"/>
      <c r="H350" s="773"/>
      <c r="J350" s="792"/>
    </row>
    <row r="351" spans="1:10" x14ac:dyDescent="0.25">
      <c r="A351" s="780"/>
      <c r="B351" s="793" t="str">
        <f>I351&amp;"."&amp;I352</f>
        <v>2.1</v>
      </c>
      <c r="C351" s="782" t="s">
        <v>865</v>
      </c>
      <c r="D351" s="783" t="s">
        <v>512</v>
      </c>
      <c r="E351" s="783"/>
      <c r="F351" s="783"/>
      <c r="G351" s="784"/>
      <c r="H351" s="794" t="s">
        <v>21</v>
      </c>
      <c r="I351" s="431">
        <v>2</v>
      </c>
      <c r="J351" s="792"/>
    </row>
    <row r="352" spans="1:10" x14ac:dyDescent="0.25">
      <c r="A352" s="280"/>
      <c r="B352" s="795"/>
      <c r="C352" s="796" t="s">
        <v>866</v>
      </c>
      <c r="D352" s="787">
        <v>2023</v>
      </c>
      <c r="E352" s="787">
        <f>$J$1+1</f>
        <v>2024</v>
      </c>
      <c r="F352" s="787">
        <f>$J$1+2</f>
        <v>2025</v>
      </c>
      <c r="G352" s="788">
        <f>$J$1+3</f>
        <v>2026</v>
      </c>
      <c r="H352" s="797"/>
      <c r="I352" s="431">
        <v>1</v>
      </c>
      <c r="J352" s="792"/>
    </row>
    <row r="353" spans="1:10" x14ac:dyDescent="0.25">
      <c r="A353" s="280"/>
      <c r="B353" s="780"/>
      <c r="C353" s="790" t="s">
        <v>513</v>
      </c>
      <c r="D353" s="798">
        <v>35</v>
      </c>
      <c r="E353" s="798">
        <v>34.74</v>
      </c>
      <c r="F353" s="798">
        <v>35.26</v>
      </c>
      <c r="G353" s="799">
        <v>35.26</v>
      </c>
      <c r="H353" s="797"/>
      <c r="J353" s="792"/>
    </row>
    <row r="354" spans="1:10" x14ac:dyDescent="0.25">
      <c r="A354" s="280"/>
      <c r="B354" s="780"/>
      <c r="C354" s="790" t="s">
        <v>511</v>
      </c>
      <c r="D354" s="798">
        <v>16035</v>
      </c>
      <c r="E354" s="798">
        <v>57</v>
      </c>
      <c r="F354" s="798">
        <v>0</v>
      </c>
      <c r="G354" s="799">
        <v>0</v>
      </c>
      <c r="H354" s="797"/>
      <c r="J354" s="792"/>
    </row>
    <row r="355" spans="1:10" x14ac:dyDescent="0.25">
      <c r="A355" s="800"/>
      <c r="B355" s="800"/>
      <c r="C355" s="800"/>
      <c r="D355" s="800"/>
      <c r="E355" s="800"/>
      <c r="F355" s="800"/>
      <c r="G355" s="800"/>
      <c r="H355" s="801"/>
    </row>
    <row r="356" spans="1:10" x14ac:dyDescent="0.25">
      <c r="A356" s="767"/>
      <c r="B356" s="767"/>
      <c r="C356" s="767"/>
      <c r="D356" s="767"/>
      <c r="E356" s="767"/>
      <c r="F356" s="767"/>
      <c r="G356" s="767"/>
      <c r="H356" s="767"/>
      <c r="J356" s="431">
        <v>2023</v>
      </c>
    </row>
    <row r="357" spans="1:10" x14ac:dyDescent="0.25">
      <c r="A357" s="280"/>
      <c r="B357" s="280"/>
      <c r="C357" s="280"/>
      <c r="D357" s="280"/>
      <c r="E357" s="280"/>
      <c r="F357" s="280"/>
      <c r="G357" s="280"/>
      <c r="H357" s="768"/>
    </row>
    <row r="358" spans="1:10" x14ac:dyDescent="0.25">
      <c r="A358" s="280"/>
      <c r="B358" s="280"/>
      <c r="C358" s="769"/>
      <c r="D358" s="770" t="s">
        <v>861</v>
      </c>
      <c r="E358" s="771"/>
      <c r="F358" s="771"/>
      <c r="G358" s="772"/>
      <c r="H358" s="773"/>
    </row>
    <row r="359" spans="1:10" x14ac:dyDescent="0.25">
      <c r="A359" s="280"/>
      <c r="B359" s="280"/>
      <c r="C359" s="280"/>
      <c r="D359" s="280"/>
      <c r="E359" s="280"/>
      <c r="F359" s="280"/>
      <c r="G359" s="280"/>
      <c r="H359" s="773"/>
    </row>
    <row r="360" spans="1:10" x14ac:dyDescent="0.25">
      <c r="A360" s="280"/>
      <c r="B360" s="280"/>
      <c r="C360" s="774" t="s">
        <v>862</v>
      </c>
      <c r="D360" s="775"/>
      <c r="E360" s="771" t="s">
        <v>633</v>
      </c>
      <c r="F360" s="772"/>
      <c r="G360" s="280"/>
      <c r="H360" s="773"/>
    </row>
    <row r="361" spans="1:10" x14ac:dyDescent="0.25">
      <c r="A361" s="280"/>
      <c r="B361" s="280"/>
      <c r="C361" s="280"/>
      <c r="D361" s="280"/>
      <c r="E361" s="280"/>
      <c r="F361" s="280"/>
      <c r="G361" s="280"/>
      <c r="H361" s="773"/>
    </row>
    <row r="362" spans="1:10" x14ac:dyDescent="0.25">
      <c r="A362" s="280"/>
      <c r="B362" s="280"/>
      <c r="C362" s="774" t="s">
        <v>49</v>
      </c>
      <c r="D362" s="776">
        <v>5100</v>
      </c>
      <c r="E362" s="775" t="s">
        <v>526</v>
      </c>
      <c r="F362" s="771"/>
      <c r="G362" s="772"/>
      <c r="H362" s="777" t="s">
        <v>21</v>
      </c>
    </row>
    <row r="363" spans="1:10" x14ac:dyDescent="0.25">
      <c r="A363" s="280"/>
      <c r="B363" s="280"/>
      <c r="C363" s="280"/>
      <c r="D363" s="280"/>
      <c r="E363" s="280"/>
      <c r="F363" s="280"/>
      <c r="G363" s="280"/>
      <c r="H363" s="773"/>
    </row>
    <row r="364" spans="1:10" x14ac:dyDescent="0.25">
      <c r="A364" s="280"/>
      <c r="B364" s="280"/>
      <c r="C364" s="778" t="s">
        <v>12</v>
      </c>
      <c r="D364" s="280"/>
      <c r="E364" s="280"/>
      <c r="F364" s="280"/>
      <c r="G364" s="280"/>
      <c r="H364" s="773"/>
    </row>
    <row r="365" spans="1:10" x14ac:dyDescent="0.25">
      <c r="A365" s="280"/>
      <c r="B365" s="280"/>
      <c r="C365" s="775" t="s">
        <v>527</v>
      </c>
      <c r="D365" s="771"/>
      <c r="E365" s="771"/>
      <c r="F365" s="771"/>
      <c r="G365" s="772"/>
      <c r="H365" s="777" t="s">
        <v>21</v>
      </c>
    </row>
    <row r="366" spans="1:10" x14ac:dyDescent="0.25">
      <c r="A366" s="280"/>
      <c r="B366" s="280"/>
      <c r="C366" s="280"/>
      <c r="D366" s="280"/>
      <c r="E366" s="280"/>
      <c r="F366" s="280"/>
      <c r="G366" s="280"/>
      <c r="H366" s="773"/>
    </row>
    <row r="367" spans="1:10" x14ac:dyDescent="0.25">
      <c r="A367" s="280"/>
      <c r="B367" s="779"/>
      <c r="C367" s="779"/>
      <c r="D367" s="779"/>
      <c r="E367" s="779"/>
      <c r="F367" s="779"/>
      <c r="G367" s="779"/>
      <c r="H367" s="773"/>
    </row>
    <row r="368" spans="1:10" x14ac:dyDescent="0.25">
      <c r="A368" s="780"/>
      <c r="B368" s="781">
        <v>1</v>
      </c>
      <c r="C368" s="782" t="s">
        <v>863</v>
      </c>
      <c r="D368" s="783" t="s">
        <v>528</v>
      </c>
      <c r="E368" s="783"/>
      <c r="F368" s="783"/>
      <c r="G368" s="784"/>
      <c r="H368" s="785" t="s">
        <v>21</v>
      </c>
    </row>
    <row r="369" spans="1:10" x14ac:dyDescent="0.25">
      <c r="A369" s="280"/>
      <c r="B369" s="280"/>
      <c r="C369" s="786" t="s">
        <v>864</v>
      </c>
      <c r="D369" s="787">
        <v>2023</v>
      </c>
      <c r="E369" s="787">
        <f>$J$1+1</f>
        <v>2024</v>
      </c>
      <c r="F369" s="787">
        <f>$J$1+2</f>
        <v>2025</v>
      </c>
      <c r="G369" s="788">
        <f>$J$1+3</f>
        <v>2026</v>
      </c>
      <c r="H369" s="789"/>
    </row>
    <row r="370" spans="1:10" x14ac:dyDescent="0.25">
      <c r="A370" s="280"/>
      <c r="B370" s="280"/>
      <c r="C370" s="790" t="s">
        <v>529</v>
      </c>
      <c r="D370" s="781">
        <v>70.180000000000007</v>
      </c>
      <c r="E370" s="781">
        <v>70.180000000000007</v>
      </c>
      <c r="F370" s="781">
        <v>70.180000000000007</v>
      </c>
      <c r="G370" s="791">
        <v>70.180000000000007</v>
      </c>
      <c r="H370" s="789"/>
    </row>
    <row r="371" spans="1:10" x14ac:dyDescent="0.25">
      <c r="A371" s="280"/>
      <c r="B371" s="779"/>
      <c r="C371" s="779"/>
      <c r="D371" s="779"/>
      <c r="E371" s="779"/>
      <c r="F371" s="779"/>
      <c r="G371" s="779"/>
      <c r="H371" s="773"/>
      <c r="J371" s="792"/>
    </row>
    <row r="372" spans="1:10" x14ac:dyDescent="0.25">
      <c r="A372" s="780"/>
      <c r="B372" s="793" t="str">
        <f>I372&amp;"."&amp;I373</f>
        <v>1.1</v>
      </c>
      <c r="C372" s="782" t="s">
        <v>865</v>
      </c>
      <c r="D372" s="783" t="s">
        <v>530</v>
      </c>
      <c r="E372" s="783"/>
      <c r="F372" s="783"/>
      <c r="G372" s="784"/>
      <c r="H372" s="794" t="s">
        <v>21</v>
      </c>
      <c r="I372" s="431">
        <v>1</v>
      </c>
      <c r="J372" s="792"/>
    </row>
    <row r="373" spans="1:10" x14ac:dyDescent="0.25">
      <c r="A373" s="280"/>
      <c r="B373" s="795"/>
      <c r="C373" s="796" t="s">
        <v>866</v>
      </c>
      <c r="D373" s="787">
        <v>2023</v>
      </c>
      <c r="E373" s="787">
        <f>$J$1+1</f>
        <v>2024</v>
      </c>
      <c r="F373" s="787">
        <f>$J$1+2</f>
        <v>2025</v>
      </c>
      <c r="G373" s="788">
        <f>$J$1+3</f>
        <v>2026</v>
      </c>
      <c r="H373" s="797"/>
      <c r="I373" s="431">
        <v>1</v>
      </c>
      <c r="J373" s="792"/>
    </row>
    <row r="374" spans="1:10" x14ac:dyDescent="0.25">
      <c r="A374" s="280"/>
      <c r="B374" s="780"/>
      <c r="C374" s="790" t="s">
        <v>529</v>
      </c>
      <c r="D374" s="798">
        <v>70.180000000000007</v>
      </c>
      <c r="E374" s="798">
        <v>70.180000000000007</v>
      </c>
      <c r="F374" s="798">
        <v>70.180000000000007</v>
      </c>
      <c r="G374" s="799">
        <v>70.180000000000007</v>
      </c>
      <c r="H374" s="797"/>
      <c r="J374" s="792"/>
    </row>
    <row r="375" spans="1:10" x14ac:dyDescent="0.25">
      <c r="A375" s="280"/>
      <c r="B375" s="780"/>
      <c r="C375" s="790" t="s">
        <v>531</v>
      </c>
      <c r="D375" s="798">
        <v>2237</v>
      </c>
      <c r="E375" s="798">
        <v>0</v>
      </c>
      <c r="F375" s="798">
        <v>0</v>
      </c>
      <c r="G375" s="799">
        <v>0</v>
      </c>
      <c r="H375" s="797"/>
      <c r="J375" s="792"/>
    </row>
    <row r="376" spans="1:10" x14ac:dyDescent="0.25">
      <c r="A376" s="800"/>
      <c r="B376" s="800"/>
      <c r="C376" s="800"/>
      <c r="D376" s="800"/>
      <c r="E376" s="800"/>
      <c r="F376" s="800"/>
      <c r="G376" s="800"/>
      <c r="H376" s="801"/>
    </row>
    <row r="377" spans="1:10" x14ac:dyDescent="0.25">
      <c r="A377" s="767"/>
      <c r="B377" s="767"/>
      <c r="C377" s="767"/>
      <c r="D377" s="767"/>
      <c r="E377" s="767"/>
      <c r="F377" s="767"/>
      <c r="G377" s="767"/>
      <c r="H377" s="767"/>
      <c r="J377" s="431">
        <v>2023</v>
      </c>
    </row>
    <row r="378" spans="1:10" x14ac:dyDescent="0.25">
      <c r="A378" s="280"/>
      <c r="B378" s="280"/>
      <c r="C378" s="280"/>
      <c r="D378" s="280"/>
      <c r="E378" s="280"/>
      <c r="F378" s="280"/>
      <c r="G378" s="280"/>
      <c r="H378" s="768"/>
    </row>
    <row r="379" spans="1:10" x14ac:dyDescent="0.25">
      <c r="A379" s="280"/>
      <c r="B379" s="280"/>
      <c r="C379" s="769"/>
      <c r="D379" s="770" t="s">
        <v>861</v>
      </c>
      <c r="E379" s="771"/>
      <c r="F379" s="771"/>
      <c r="G379" s="772"/>
      <c r="H379" s="773"/>
    </row>
    <row r="380" spans="1:10" x14ac:dyDescent="0.25">
      <c r="A380" s="280"/>
      <c r="B380" s="280"/>
      <c r="C380" s="280"/>
      <c r="D380" s="280"/>
      <c r="E380" s="280"/>
      <c r="F380" s="280"/>
      <c r="G380" s="280"/>
      <c r="H380" s="773"/>
    </row>
    <row r="381" spans="1:10" x14ac:dyDescent="0.25">
      <c r="A381" s="280"/>
      <c r="B381" s="280"/>
      <c r="C381" s="774" t="s">
        <v>862</v>
      </c>
      <c r="D381" s="775"/>
      <c r="E381" s="771" t="s">
        <v>633</v>
      </c>
      <c r="F381" s="772"/>
      <c r="G381" s="280"/>
      <c r="H381" s="773"/>
    </row>
    <row r="382" spans="1:10" x14ac:dyDescent="0.25">
      <c r="A382" s="280"/>
      <c r="B382" s="280"/>
      <c r="C382" s="280"/>
      <c r="D382" s="280"/>
      <c r="E382" s="280"/>
      <c r="F382" s="280"/>
      <c r="G382" s="280"/>
      <c r="H382" s="773"/>
    </row>
    <row r="383" spans="1:10" x14ac:dyDescent="0.25">
      <c r="A383" s="280"/>
      <c r="B383" s="280"/>
      <c r="C383" s="774" t="s">
        <v>49</v>
      </c>
      <c r="D383" s="776">
        <v>3280</v>
      </c>
      <c r="E383" s="775" t="s">
        <v>552</v>
      </c>
      <c r="F383" s="771"/>
      <c r="G383" s="772"/>
      <c r="H383" s="777" t="s">
        <v>21</v>
      </c>
    </row>
    <row r="384" spans="1:10" x14ac:dyDescent="0.25">
      <c r="A384" s="280"/>
      <c r="B384" s="280"/>
      <c r="C384" s="280"/>
      <c r="D384" s="280"/>
      <c r="E384" s="280"/>
      <c r="F384" s="280"/>
      <c r="G384" s="280"/>
      <c r="H384" s="773"/>
    </row>
    <row r="385" spans="1:10" x14ac:dyDescent="0.25">
      <c r="A385" s="280"/>
      <c r="B385" s="280"/>
      <c r="C385" s="778" t="s">
        <v>12</v>
      </c>
      <c r="D385" s="280"/>
      <c r="E385" s="280"/>
      <c r="F385" s="280"/>
      <c r="G385" s="280"/>
      <c r="H385" s="773"/>
    </row>
    <row r="386" spans="1:10" x14ac:dyDescent="0.25">
      <c r="A386" s="280"/>
      <c r="B386" s="280"/>
      <c r="C386" s="775" t="s">
        <v>553</v>
      </c>
      <c r="D386" s="771"/>
      <c r="E386" s="771"/>
      <c r="F386" s="771"/>
      <c r="G386" s="772"/>
      <c r="H386" s="777" t="s">
        <v>21</v>
      </c>
    </row>
    <row r="387" spans="1:10" x14ac:dyDescent="0.25">
      <c r="A387" s="280"/>
      <c r="B387" s="280"/>
      <c r="C387" s="280"/>
      <c r="D387" s="280"/>
      <c r="E387" s="280"/>
      <c r="F387" s="280"/>
      <c r="G387" s="280"/>
      <c r="H387" s="773"/>
    </row>
    <row r="388" spans="1:10" x14ac:dyDescent="0.25">
      <c r="A388" s="280"/>
      <c r="B388" s="779"/>
      <c r="C388" s="779"/>
      <c r="D388" s="779"/>
      <c r="E388" s="779"/>
      <c r="F388" s="779"/>
      <c r="G388" s="779"/>
      <c r="H388" s="773"/>
    </row>
    <row r="389" spans="1:10" x14ac:dyDescent="0.25">
      <c r="A389" s="780"/>
      <c r="B389" s="781">
        <v>1</v>
      </c>
      <c r="C389" s="782" t="s">
        <v>863</v>
      </c>
      <c r="D389" s="783" t="s">
        <v>554</v>
      </c>
      <c r="E389" s="783"/>
      <c r="F389" s="783"/>
      <c r="G389" s="784"/>
      <c r="H389" s="785" t="s">
        <v>21</v>
      </c>
    </row>
    <row r="390" spans="1:10" x14ac:dyDescent="0.25">
      <c r="A390" s="280"/>
      <c r="B390" s="280"/>
      <c r="C390" s="786" t="s">
        <v>864</v>
      </c>
      <c r="D390" s="787">
        <v>2023</v>
      </c>
      <c r="E390" s="787">
        <f>$J$1+1</f>
        <v>2024</v>
      </c>
      <c r="F390" s="787">
        <f>$J$1+2</f>
        <v>2025</v>
      </c>
      <c r="G390" s="788">
        <f>$J$1+3</f>
        <v>2026</v>
      </c>
      <c r="H390" s="789"/>
    </row>
    <row r="391" spans="1:10" x14ac:dyDescent="0.25">
      <c r="A391" s="280"/>
      <c r="B391" s="280"/>
      <c r="C391" s="790" t="s">
        <v>555</v>
      </c>
      <c r="D391" s="781">
        <v>100</v>
      </c>
      <c r="E391" s="781">
        <v>100</v>
      </c>
      <c r="F391" s="781">
        <v>100</v>
      </c>
      <c r="G391" s="791">
        <v>100</v>
      </c>
      <c r="H391" s="789"/>
    </row>
    <row r="392" spans="1:10" x14ac:dyDescent="0.25">
      <c r="A392" s="280"/>
      <c r="B392" s="779"/>
      <c r="C392" s="779"/>
      <c r="D392" s="779"/>
      <c r="E392" s="779"/>
      <c r="F392" s="779"/>
      <c r="G392" s="779"/>
      <c r="H392" s="773"/>
      <c r="J392" s="792"/>
    </row>
    <row r="393" spans="1:10" x14ac:dyDescent="0.25">
      <c r="A393" s="780"/>
      <c r="B393" s="793" t="str">
        <f>I393&amp;"."&amp;I394</f>
        <v>1.1</v>
      </c>
      <c r="C393" s="782" t="s">
        <v>865</v>
      </c>
      <c r="D393" s="783" t="s">
        <v>556</v>
      </c>
      <c r="E393" s="783"/>
      <c r="F393" s="783"/>
      <c r="G393" s="784"/>
      <c r="H393" s="794" t="s">
        <v>21</v>
      </c>
      <c r="I393" s="431">
        <v>1</v>
      </c>
      <c r="J393" s="792"/>
    </row>
    <row r="394" spans="1:10" x14ac:dyDescent="0.25">
      <c r="A394" s="280"/>
      <c r="B394" s="795"/>
      <c r="C394" s="796" t="s">
        <v>866</v>
      </c>
      <c r="D394" s="787">
        <v>2023</v>
      </c>
      <c r="E394" s="787">
        <f>$J$1+1</f>
        <v>2024</v>
      </c>
      <c r="F394" s="787">
        <f>$J$1+2</f>
        <v>2025</v>
      </c>
      <c r="G394" s="788">
        <f>$J$1+3</f>
        <v>2026</v>
      </c>
      <c r="H394" s="797"/>
      <c r="I394" s="431">
        <v>1</v>
      </c>
      <c r="J394" s="792"/>
    </row>
    <row r="395" spans="1:10" x14ac:dyDescent="0.25">
      <c r="A395" s="280"/>
      <c r="B395" s="780"/>
      <c r="C395" s="790" t="s">
        <v>555</v>
      </c>
      <c r="D395" s="798">
        <v>100</v>
      </c>
      <c r="E395" s="798">
        <v>100</v>
      </c>
      <c r="F395" s="798">
        <v>100</v>
      </c>
      <c r="G395" s="799">
        <v>100</v>
      </c>
      <c r="H395" s="797"/>
      <c r="J395" s="792"/>
    </row>
    <row r="396" spans="1:10" x14ac:dyDescent="0.25">
      <c r="A396" s="280"/>
      <c r="B396" s="780"/>
      <c r="C396" s="790" t="s">
        <v>557</v>
      </c>
      <c r="D396" s="798">
        <v>4</v>
      </c>
      <c r="E396" s="798">
        <v>3</v>
      </c>
      <c r="F396" s="798">
        <v>0</v>
      </c>
      <c r="G396" s="799">
        <v>0</v>
      </c>
      <c r="H396" s="797"/>
      <c r="J396" s="792"/>
    </row>
    <row r="397" spans="1:10" x14ac:dyDescent="0.25">
      <c r="A397" s="280"/>
      <c r="B397" s="780"/>
      <c r="C397" s="790" t="s">
        <v>558</v>
      </c>
      <c r="D397" s="798">
        <v>400</v>
      </c>
      <c r="E397" s="798">
        <v>400</v>
      </c>
      <c r="F397" s="798">
        <v>400</v>
      </c>
      <c r="G397" s="799">
        <v>400</v>
      </c>
      <c r="H397" s="797"/>
      <c r="J397" s="792"/>
    </row>
    <row r="398" spans="1:10" x14ac:dyDescent="0.25">
      <c r="A398" s="280"/>
      <c r="B398" s="780"/>
      <c r="C398" s="790" t="s">
        <v>559</v>
      </c>
      <c r="D398" s="798">
        <v>1</v>
      </c>
      <c r="E398" s="798">
        <v>1</v>
      </c>
      <c r="F398" s="798">
        <v>1</v>
      </c>
      <c r="G398" s="799">
        <v>1</v>
      </c>
      <c r="H398" s="797"/>
      <c r="J398" s="792"/>
    </row>
    <row r="399" spans="1:10" x14ac:dyDescent="0.25">
      <c r="A399" s="800"/>
      <c r="B399" s="800"/>
      <c r="C399" s="800"/>
      <c r="D399" s="800"/>
      <c r="E399" s="800"/>
      <c r="F399" s="800"/>
      <c r="G399" s="800"/>
      <c r="H399" s="801"/>
    </row>
    <row r="400" spans="1:10" x14ac:dyDescent="0.25">
      <c r="A400" s="767"/>
      <c r="B400" s="767"/>
      <c r="C400" s="767"/>
      <c r="D400" s="767"/>
      <c r="E400" s="767"/>
      <c r="F400" s="767"/>
      <c r="G400" s="767"/>
      <c r="H400" s="767"/>
      <c r="J400" s="431">
        <v>2023</v>
      </c>
    </row>
    <row r="401" spans="1:10" x14ac:dyDescent="0.25">
      <c r="A401" s="280"/>
      <c r="B401" s="280"/>
      <c r="C401" s="280"/>
      <c r="D401" s="280"/>
      <c r="E401" s="280"/>
      <c r="F401" s="280"/>
      <c r="G401" s="280"/>
      <c r="H401" s="768"/>
    </row>
    <row r="402" spans="1:10" x14ac:dyDescent="0.25">
      <c r="A402" s="280"/>
      <c r="B402" s="280"/>
      <c r="C402" s="769"/>
      <c r="D402" s="770" t="s">
        <v>861</v>
      </c>
      <c r="E402" s="771"/>
      <c r="F402" s="771"/>
      <c r="G402" s="772"/>
      <c r="H402" s="773"/>
    </row>
    <row r="403" spans="1:10" x14ac:dyDescent="0.25">
      <c r="A403" s="280"/>
      <c r="B403" s="280"/>
      <c r="C403" s="280"/>
      <c r="D403" s="280"/>
      <c r="E403" s="280"/>
      <c r="F403" s="280"/>
      <c r="G403" s="280"/>
      <c r="H403" s="773"/>
    </row>
    <row r="404" spans="1:10" x14ac:dyDescent="0.25">
      <c r="A404" s="280"/>
      <c r="B404" s="280"/>
      <c r="C404" s="774" t="s">
        <v>862</v>
      </c>
      <c r="D404" s="775"/>
      <c r="E404" s="771" t="s">
        <v>633</v>
      </c>
      <c r="F404" s="772"/>
      <c r="G404" s="280"/>
      <c r="H404" s="773"/>
    </row>
    <row r="405" spans="1:10" x14ac:dyDescent="0.25">
      <c r="A405" s="280"/>
      <c r="B405" s="280"/>
      <c r="C405" s="280"/>
      <c r="D405" s="280"/>
      <c r="E405" s="280"/>
      <c r="F405" s="280"/>
      <c r="G405" s="280"/>
      <c r="H405" s="773"/>
    </row>
    <row r="406" spans="1:10" x14ac:dyDescent="0.25">
      <c r="A406" s="280"/>
      <c r="B406" s="280"/>
      <c r="C406" s="774" t="s">
        <v>49</v>
      </c>
      <c r="D406" s="776">
        <v>6370</v>
      </c>
      <c r="E406" s="775" t="s">
        <v>581</v>
      </c>
      <c r="F406" s="771"/>
      <c r="G406" s="772"/>
      <c r="H406" s="777" t="s">
        <v>21</v>
      </c>
    </row>
    <row r="407" spans="1:10" x14ac:dyDescent="0.25">
      <c r="A407" s="280"/>
      <c r="B407" s="280"/>
      <c r="C407" s="280"/>
      <c r="D407" s="280"/>
      <c r="E407" s="280"/>
      <c r="F407" s="280"/>
      <c r="G407" s="280"/>
      <c r="H407" s="773"/>
    </row>
    <row r="408" spans="1:10" x14ac:dyDescent="0.25">
      <c r="A408" s="280"/>
      <c r="B408" s="280"/>
      <c r="C408" s="778" t="s">
        <v>12</v>
      </c>
      <c r="D408" s="280"/>
      <c r="E408" s="280"/>
      <c r="F408" s="280"/>
      <c r="G408" s="280"/>
      <c r="H408" s="773"/>
    </row>
    <row r="409" spans="1:10" x14ac:dyDescent="0.25">
      <c r="A409" s="280"/>
      <c r="B409" s="280"/>
      <c r="C409" s="775" t="s">
        <v>582</v>
      </c>
      <c r="D409" s="771"/>
      <c r="E409" s="771"/>
      <c r="F409" s="771"/>
      <c r="G409" s="772"/>
      <c r="H409" s="777" t="s">
        <v>21</v>
      </c>
    </row>
    <row r="410" spans="1:10" x14ac:dyDescent="0.25">
      <c r="A410" s="280"/>
      <c r="B410" s="280"/>
      <c r="C410" s="280"/>
      <c r="D410" s="280"/>
      <c r="E410" s="280"/>
      <c r="F410" s="280"/>
      <c r="G410" s="280"/>
      <c r="H410" s="773"/>
    </row>
    <row r="411" spans="1:10" x14ac:dyDescent="0.25">
      <c r="A411" s="280"/>
      <c r="B411" s="779"/>
      <c r="C411" s="779"/>
      <c r="D411" s="779"/>
      <c r="E411" s="779"/>
      <c r="F411" s="779"/>
      <c r="G411" s="779"/>
      <c r="H411" s="773"/>
    </row>
    <row r="412" spans="1:10" x14ac:dyDescent="0.25">
      <c r="A412" s="780"/>
      <c r="B412" s="781">
        <v>1</v>
      </c>
      <c r="C412" s="782" t="s">
        <v>863</v>
      </c>
      <c r="D412" s="783" t="s">
        <v>583</v>
      </c>
      <c r="E412" s="783"/>
      <c r="F412" s="783"/>
      <c r="G412" s="784"/>
      <c r="H412" s="785" t="s">
        <v>21</v>
      </c>
    </row>
    <row r="413" spans="1:10" x14ac:dyDescent="0.25">
      <c r="A413" s="280"/>
      <c r="B413" s="280"/>
      <c r="C413" s="786" t="s">
        <v>864</v>
      </c>
      <c r="D413" s="787">
        <v>2023</v>
      </c>
      <c r="E413" s="787">
        <f>$J$1+1</f>
        <v>2024</v>
      </c>
      <c r="F413" s="787">
        <f>$J$1+2</f>
        <v>2025</v>
      </c>
      <c r="G413" s="788">
        <f>$J$1+3</f>
        <v>2026</v>
      </c>
      <c r="H413" s="789"/>
    </row>
    <row r="414" spans="1:10" x14ac:dyDescent="0.25">
      <c r="A414" s="280"/>
      <c r="B414" s="280"/>
      <c r="C414" s="790" t="s">
        <v>584</v>
      </c>
      <c r="D414" s="781">
        <v>60.02</v>
      </c>
      <c r="E414" s="781">
        <v>60.02</v>
      </c>
      <c r="F414" s="781">
        <v>60.02</v>
      </c>
      <c r="G414" s="791">
        <v>60.02</v>
      </c>
      <c r="H414" s="789"/>
    </row>
    <row r="415" spans="1:10" x14ac:dyDescent="0.25">
      <c r="A415" s="280"/>
      <c r="B415" s="779"/>
      <c r="C415" s="779"/>
      <c r="D415" s="779"/>
      <c r="E415" s="779"/>
      <c r="F415" s="779"/>
      <c r="G415" s="779"/>
      <c r="H415" s="773"/>
      <c r="J415" s="792"/>
    </row>
    <row r="416" spans="1:10" x14ac:dyDescent="0.25">
      <c r="A416" s="780"/>
      <c r="B416" s="793" t="str">
        <f>I416&amp;"."&amp;I417</f>
        <v>1.1</v>
      </c>
      <c r="C416" s="782" t="s">
        <v>865</v>
      </c>
      <c r="D416" s="783" t="s">
        <v>585</v>
      </c>
      <c r="E416" s="783"/>
      <c r="F416" s="783"/>
      <c r="G416" s="784"/>
      <c r="H416" s="794" t="s">
        <v>21</v>
      </c>
      <c r="I416" s="431">
        <v>1</v>
      </c>
      <c r="J416" s="792"/>
    </row>
    <row r="417" spans="1:10" x14ac:dyDescent="0.25">
      <c r="A417" s="280"/>
      <c r="B417" s="795"/>
      <c r="C417" s="796" t="s">
        <v>866</v>
      </c>
      <c r="D417" s="787">
        <v>2023</v>
      </c>
      <c r="E417" s="787">
        <f>$J$1+1</f>
        <v>2024</v>
      </c>
      <c r="F417" s="787">
        <f>$J$1+2</f>
        <v>2025</v>
      </c>
      <c r="G417" s="788">
        <f>$J$1+3</f>
        <v>2026</v>
      </c>
      <c r="H417" s="797"/>
      <c r="I417" s="431">
        <v>1</v>
      </c>
      <c r="J417" s="792"/>
    </row>
    <row r="418" spans="1:10" x14ac:dyDescent="0.25">
      <c r="A418" s="280"/>
      <c r="B418" s="780"/>
      <c r="C418" s="790" t="s">
        <v>584</v>
      </c>
      <c r="D418" s="798">
        <v>60.02</v>
      </c>
      <c r="E418" s="798">
        <v>60.02</v>
      </c>
      <c r="F418" s="798">
        <v>60.02</v>
      </c>
      <c r="G418" s="799">
        <v>60.02</v>
      </c>
      <c r="H418" s="797"/>
      <c r="J418" s="792"/>
    </row>
    <row r="419" spans="1:10" x14ac:dyDescent="0.25">
      <c r="A419" s="280"/>
      <c r="B419" s="780"/>
      <c r="C419" s="790" t="s">
        <v>586</v>
      </c>
      <c r="D419" s="798">
        <v>0</v>
      </c>
      <c r="E419" s="798">
        <v>0</v>
      </c>
      <c r="F419" s="798">
        <v>0</v>
      </c>
      <c r="G419" s="799">
        <v>0</v>
      </c>
      <c r="H419" s="797"/>
      <c r="J419" s="792"/>
    </row>
    <row r="420" spans="1:10" x14ac:dyDescent="0.25">
      <c r="A420" s="280"/>
      <c r="B420" s="780"/>
      <c r="C420" s="790" t="s">
        <v>587</v>
      </c>
      <c r="D420" s="798">
        <v>698.49</v>
      </c>
      <c r="E420" s="798">
        <v>698.49</v>
      </c>
      <c r="F420" s="798">
        <v>698.49</v>
      </c>
      <c r="G420" s="799">
        <v>698.49</v>
      </c>
      <c r="H420" s="797"/>
      <c r="J420" s="792"/>
    </row>
    <row r="421" spans="1:10" x14ac:dyDescent="0.25">
      <c r="A421" s="800"/>
      <c r="B421" s="800"/>
      <c r="C421" s="800"/>
      <c r="D421" s="800"/>
      <c r="E421" s="800"/>
      <c r="F421" s="800"/>
      <c r="G421" s="800"/>
      <c r="H421" s="8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09"/>
  <sheetViews>
    <sheetView showGridLines="0" topLeftCell="A781" workbookViewId="0">
      <selection activeCell="I524" sqref="I524"/>
    </sheetView>
  </sheetViews>
  <sheetFormatPr defaultRowHeight="15" x14ac:dyDescent="0.25"/>
  <cols>
    <col min="1" max="1" width="5.7109375" customWidth="1"/>
    <col min="2" max="3" width="2.7109375" customWidth="1"/>
    <col min="4" max="4" width="7" customWidth="1"/>
    <col min="5" max="5" width="34.7109375" customWidth="1"/>
    <col min="6" max="6" width="13.85546875" customWidth="1"/>
    <col min="7" max="8" width="11.5703125" customWidth="1"/>
    <col min="9" max="9" width="14.85546875" customWidth="1"/>
    <col min="10" max="10" width="2.7109375" customWidth="1"/>
  </cols>
  <sheetData>
    <row r="1" spans="1:11" x14ac:dyDescent="0.25">
      <c r="A1" s="431" t="s">
        <v>21</v>
      </c>
    </row>
    <row r="2" spans="1:11" x14ac:dyDescent="0.25">
      <c r="A2" s="1182" t="str">
        <f>F7&amp;" "&amp;G7</f>
        <v>1110 Planifikimi Menaxhimi dhe Administrimi</v>
      </c>
      <c r="B2" s="802"/>
      <c r="C2" s="803"/>
      <c r="D2" s="580"/>
      <c r="E2" s="804"/>
      <c r="F2" s="580"/>
      <c r="G2" s="580"/>
      <c r="H2" s="580"/>
      <c r="I2" s="580"/>
      <c r="J2" s="582"/>
    </row>
    <row r="3" spans="1:11" x14ac:dyDescent="0.25">
      <c r="A3" s="1182"/>
      <c r="B3" s="802"/>
      <c r="C3" s="583"/>
      <c r="D3" s="584"/>
      <c r="E3" s="1184" t="s">
        <v>184</v>
      </c>
      <c r="F3" s="1184"/>
      <c r="G3" s="1184"/>
      <c r="H3" s="1184"/>
      <c r="I3" s="1184"/>
      <c r="J3" s="585"/>
    </row>
    <row r="4" spans="1:11" x14ac:dyDescent="0.25">
      <c r="A4" s="1182"/>
      <c r="B4" s="802"/>
      <c r="C4" s="583"/>
      <c r="D4" s="584"/>
      <c r="E4" s="805"/>
      <c r="F4" s="806"/>
      <c r="G4" s="584"/>
      <c r="H4" s="584"/>
      <c r="I4" s="584"/>
      <c r="J4" s="585"/>
    </row>
    <row r="5" spans="1:11" x14ac:dyDescent="0.25">
      <c r="A5" s="1182"/>
      <c r="B5" s="802"/>
      <c r="C5" s="583"/>
      <c r="D5" s="584"/>
      <c r="E5" s="807" t="s">
        <v>862</v>
      </c>
      <c r="F5" s="1185" t="s">
        <v>633</v>
      </c>
      <c r="G5" s="1185"/>
      <c r="H5" s="1185"/>
      <c r="I5" s="584"/>
      <c r="J5" s="585"/>
    </row>
    <row r="6" spans="1:11" x14ac:dyDescent="0.25">
      <c r="A6" s="1182"/>
      <c r="B6" s="802"/>
      <c r="C6" s="583"/>
      <c r="D6" s="584"/>
      <c r="E6" s="805"/>
      <c r="F6" s="806"/>
      <c r="G6" s="584"/>
      <c r="H6" s="584"/>
      <c r="I6" s="584"/>
      <c r="J6" s="585"/>
    </row>
    <row r="7" spans="1:11" x14ac:dyDescent="0.25">
      <c r="A7" s="1182"/>
      <c r="B7" s="802"/>
      <c r="C7" s="583"/>
      <c r="D7" s="584"/>
      <c r="E7" s="807" t="s">
        <v>49</v>
      </c>
      <c r="F7" s="808">
        <v>1110</v>
      </c>
      <c r="G7" s="809" t="s">
        <v>11</v>
      </c>
      <c r="H7" s="809"/>
      <c r="I7" s="810"/>
      <c r="J7" s="585"/>
    </row>
    <row r="8" spans="1:11" x14ac:dyDescent="0.25">
      <c r="A8" s="1182"/>
      <c r="B8" s="802"/>
      <c r="C8" s="583"/>
      <c r="D8" s="584"/>
      <c r="E8" s="806"/>
      <c r="F8" s="584"/>
      <c r="G8" s="584"/>
      <c r="H8" s="584"/>
      <c r="I8" s="584"/>
      <c r="J8" s="585"/>
    </row>
    <row r="9" spans="1:11" x14ac:dyDescent="0.25">
      <c r="A9" s="1183"/>
      <c r="B9" s="811"/>
      <c r="C9" s="812"/>
      <c r="D9" s="813" t="str">
        <f>K9&amp;"."&amp;J9</f>
        <v>1.1</v>
      </c>
      <c r="E9" s="814" t="s">
        <v>865</v>
      </c>
      <c r="F9" s="1186" t="s">
        <v>22</v>
      </c>
      <c r="G9" s="1187"/>
      <c r="H9" s="1187"/>
      <c r="I9" s="1188"/>
      <c r="J9" s="815">
        <v>1</v>
      </c>
      <c r="K9" s="431">
        <v>1</v>
      </c>
    </row>
    <row r="10" spans="1:11" x14ac:dyDescent="0.25">
      <c r="A10" s="1183"/>
      <c r="B10" s="246"/>
      <c r="C10" s="816"/>
      <c r="D10" s="817">
        <v>352</v>
      </c>
      <c r="E10" s="818" t="s">
        <v>34</v>
      </c>
      <c r="F10" s="1177" t="s">
        <v>41</v>
      </c>
      <c r="G10" s="1178"/>
      <c r="H10" s="1178"/>
      <c r="I10" s="1179"/>
      <c r="J10" s="819"/>
      <c r="K10" s="431">
        <v>1110</v>
      </c>
    </row>
    <row r="11" spans="1:11" x14ac:dyDescent="0.25">
      <c r="A11" s="1183"/>
      <c r="B11" s="246"/>
      <c r="C11" s="816"/>
      <c r="D11" s="820"/>
      <c r="E11" s="821" t="s">
        <v>50</v>
      </c>
      <c r="F11" s="822"/>
      <c r="G11" s="823"/>
      <c r="H11" s="823"/>
      <c r="I11" s="824"/>
      <c r="J11" s="819"/>
    </row>
    <row r="12" spans="1:11" x14ac:dyDescent="0.25">
      <c r="A12" s="1183"/>
      <c r="B12" s="246"/>
      <c r="C12" s="816"/>
      <c r="D12" s="820"/>
      <c r="E12" s="825" t="s">
        <v>867</v>
      </c>
      <c r="F12" s="1177" t="s">
        <v>19</v>
      </c>
      <c r="G12" s="1178"/>
      <c r="H12" s="1178"/>
      <c r="I12" s="1179"/>
      <c r="J12" s="819"/>
    </row>
    <row r="13" spans="1:11" x14ac:dyDescent="0.25">
      <c r="A13" s="1183"/>
      <c r="B13" s="246"/>
      <c r="C13" s="816"/>
      <c r="D13" s="820"/>
      <c r="E13" s="825" t="s">
        <v>28</v>
      </c>
      <c r="F13" s="1177" t="s">
        <v>42</v>
      </c>
      <c r="G13" s="1178"/>
      <c r="H13" s="1178"/>
      <c r="I13" s="1179"/>
      <c r="J13" s="819"/>
    </row>
    <row r="14" spans="1:11" x14ac:dyDescent="0.25">
      <c r="A14" s="1183"/>
      <c r="B14" s="246"/>
      <c r="C14" s="816"/>
      <c r="D14" s="820"/>
      <c r="E14" s="1180"/>
      <c r="F14" s="337">
        <v>2023</v>
      </c>
      <c r="G14" s="826">
        <v>2024</v>
      </c>
      <c r="H14" s="826">
        <v>2025</v>
      </c>
      <c r="I14" s="827">
        <v>2026</v>
      </c>
      <c r="J14" s="819"/>
    </row>
    <row r="15" spans="1:11" x14ac:dyDescent="0.25">
      <c r="A15" s="1183"/>
      <c r="B15" s="246"/>
      <c r="C15" s="816"/>
      <c r="D15" s="820"/>
      <c r="E15" s="1181"/>
      <c r="F15" s="828" t="s">
        <v>56</v>
      </c>
      <c r="G15" s="829" t="s">
        <v>57</v>
      </c>
      <c r="H15" s="829" t="s">
        <v>57</v>
      </c>
      <c r="I15" s="830" t="s">
        <v>57</v>
      </c>
      <c r="J15" s="819"/>
    </row>
    <row r="16" spans="1:11" x14ac:dyDescent="0.25">
      <c r="A16" s="1183"/>
      <c r="B16" s="246"/>
      <c r="C16" s="816"/>
      <c r="D16" s="820"/>
      <c r="E16" s="825" t="s">
        <v>868</v>
      </c>
      <c r="F16" s="831">
        <v>5</v>
      </c>
      <c r="G16" s="831">
        <v>5</v>
      </c>
      <c r="H16" s="831">
        <v>5</v>
      </c>
      <c r="I16" s="831">
        <v>5</v>
      </c>
      <c r="J16" s="819"/>
    </row>
    <row r="17" spans="1:11" x14ac:dyDescent="0.25">
      <c r="A17" s="1183"/>
      <c r="B17" s="246"/>
      <c r="C17" s="816"/>
      <c r="D17" s="820"/>
      <c r="E17" s="825" t="s">
        <v>869</v>
      </c>
      <c r="F17" s="832" t="e">
        <f ca="1">INDEX(INDIRECT(_xlfn.CONCAT("'",_xlfn.CONCAT("0",K10),"'","!K:K")),MATCH(F10,INDIRECT(_xlfn.CONCAT("'",_xlfn.CONCAT("0",K10),"'","!F:F")),0))</f>
        <v>#NAME?</v>
      </c>
      <c r="G17" s="833" t="e">
        <f ca="1">INDEX(INDIRECT(_xlfn.CONCAT("'",_xlfn.CONCAT("0",K10," SH"),"'","!E25:BF25")),MATCH(F10,INDIRECT(_xlfn.CONCAT("'",_xlfn.CONCAT("0",K10," SH"),"'","!E8:BF8")),0))</f>
        <v>#NAME?</v>
      </c>
      <c r="H17" s="833" t="e">
        <f ca="1">INDEX(INDIRECT(_xlfn.CONCAT("'",_xlfn.CONCAT("0",K10," SH"),"'","!E51:BF51")),MATCH(F10,INDIRECT(_xlfn.CONCAT("'",_xlfn.CONCAT("0",K10," SH"),"'","!E34:BF34")),0))</f>
        <v>#NAME?</v>
      </c>
      <c r="I17" s="833" t="e">
        <f ca="1">INDEX(INDIRECT(_xlfn.CONCAT("'",_xlfn.CONCAT("0",K10," SH"),"'","!E77:BF77")),MATCH(F10,INDIRECT(_xlfn.CONCAT("'",_xlfn.CONCAT("0",K10," SH"),"'","!E60:BF60")),0))</f>
        <v>#NAME?</v>
      </c>
      <c r="J17" s="819"/>
    </row>
    <row r="18" spans="1:11" x14ac:dyDescent="0.25">
      <c r="A18" s="1183"/>
      <c r="B18" s="246"/>
      <c r="C18" s="816"/>
      <c r="D18" s="820"/>
      <c r="E18" s="825" t="s">
        <v>870</v>
      </c>
      <c r="F18" s="832" t="e">
        <f ca="1">IF(F16=0*(OR(F17=0))," ",F17/F16)</f>
        <v>#NAME?</v>
      </c>
      <c r="G18" s="832" t="e">
        <f ca="1">IF(G16=0*(OR(G17=0))," ",G17/G16)</f>
        <v>#NAME?</v>
      </c>
      <c r="H18" s="832" t="e">
        <f ca="1">IF(H16=0*(OR(H17=0))," ",H17/H16)</f>
        <v>#NAME?</v>
      </c>
      <c r="I18" s="832" t="e">
        <f ca="1">IF(I16=0*(OR(I17=0))," ",I17/I16)</f>
        <v>#NAME?</v>
      </c>
      <c r="J18" s="819"/>
    </row>
    <row r="19" spans="1:11" x14ac:dyDescent="0.25">
      <c r="A19" s="1183"/>
      <c r="B19" s="246"/>
      <c r="C19" s="816"/>
      <c r="D19" s="820"/>
      <c r="E19" s="825" t="s">
        <v>871</v>
      </c>
      <c r="F19" s="834"/>
      <c r="G19" s="835">
        <f t="shared" ref="G19:I20" si="0">IF(F16=0," ",((G16-F16)/F16))</f>
        <v>0</v>
      </c>
      <c r="H19" s="835">
        <f t="shared" si="0"/>
        <v>0</v>
      </c>
      <c r="I19" s="835">
        <f t="shared" si="0"/>
        <v>0</v>
      </c>
      <c r="J19" s="819"/>
    </row>
    <row r="20" spans="1:11" x14ac:dyDescent="0.25">
      <c r="A20" s="1183"/>
      <c r="B20" s="246"/>
      <c r="C20" s="816"/>
      <c r="D20" s="820"/>
      <c r="E20" s="825" t="s">
        <v>872</v>
      </c>
      <c r="F20" s="834"/>
      <c r="G20" s="835" t="e">
        <f t="shared" ca="1" si="0"/>
        <v>#NAME?</v>
      </c>
      <c r="H20" s="835" t="e">
        <f t="shared" ca="1" si="0"/>
        <v>#NAME?</v>
      </c>
      <c r="I20" s="835" t="e">
        <f t="shared" ca="1" si="0"/>
        <v>#NAME?</v>
      </c>
      <c r="J20" s="819"/>
    </row>
    <row r="21" spans="1:11" x14ac:dyDescent="0.25">
      <c r="A21" s="1183"/>
      <c r="B21" s="246"/>
      <c r="C21" s="816"/>
      <c r="D21" s="820"/>
      <c r="E21" s="825" t="s">
        <v>873</v>
      </c>
      <c r="F21" s="834"/>
      <c r="G21" s="835" t="e">
        <f ca="1">IF(IF(G16=0,0,(G17/G16))=0," ",((G17-F17)/F17))</f>
        <v>#NAME?</v>
      </c>
      <c r="H21" s="835" t="e">
        <f ca="1">IF(IF(H16=0,0,(H17/H16))=0," ",((H17-G17)/G17))</f>
        <v>#NAME?</v>
      </c>
      <c r="I21" s="835" t="e">
        <f ca="1">IF(IF(I16=0,0,(I17/I16))=0," ",((I17-H17)/H17))</f>
        <v>#NAME?</v>
      </c>
      <c r="J21" s="819"/>
    </row>
    <row r="22" spans="1:11" x14ac:dyDescent="0.25">
      <c r="A22" s="1183"/>
      <c r="B22" s="811"/>
      <c r="C22" s="812"/>
      <c r="D22" s="813" t="str">
        <f>K22&amp;"."&amp;J22</f>
        <v>1.2</v>
      </c>
      <c r="E22" s="814" t="s">
        <v>865</v>
      </c>
      <c r="F22" s="1186" t="s">
        <v>43</v>
      </c>
      <c r="G22" s="1187"/>
      <c r="H22" s="1187"/>
      <c r="I22" s="1188"/>
      <c r="J22" s="815">
        <v>2</v>
      </c>
      <c r="K22" s="431">
        <v>1</v>
      </c>
    </row>
    <row r="23" spans="1:11" x14ac:dyDescent="0.25">
      <c r="A23" s="1183"/>
      <c r="B23" s="811"/>
      <c r="C23" s="836"/>
      <c r="D23" s="837"/>
      <c r="E23" s="837"/>
      <c r="F23" s="837"/>
      <c r="G23" s="837"/>
      <c r="H23" s="837"/>
      <c r="I23" s="837"/>
      <c r="J23" s="815"/>
    </row>
    <row r="24" spans="1:11" x14ac:dyDescent="0.25">
      <c r="A24" s="1183"/>
      <c r="B24" s="811"/>
      <c r="C24" s="812"/>
      <c r="D24" s="813" t="str">
        <f>K24&amp;"."&amp;J24</f>
        <v>1.3</v>
      </c>
      <c r="E24" s="814" t="s">
        <v>865</v>
      </c>
      <c r="F24" s="1186" t="s">
        <v>45</v>
      </c>
      <c r="G24" s="1187"/>
      <c r="H24" s="1187"/>
      <c r="I24" s="1188"/>
      <c r="J24" s="815">
        <v>3</v>
      </c>
      <c r="K24" s="431">
        <v>1</v>
      </c>
    </row>
    <row r="25" spans="1:11" x14ac:dyDescent="0.25">
      <c r="A25" s="1183"/>
      <c r="B25" s="246"/>
      <c r="C25" s="816"/>
      <c r="D25" s="817">
        <v>141</v>
      </c>
      <c r="E25" s="818" t="s">
        <v>34</v>
      </c>
      <c r="F25" s="1177" t="s">
        <v>47</v>
      </c>
      <c r="G25" s="1178"/>
      <c r="H25" s="1178"/>
      <c r="I25" s="1179"/>
      <c r="J25" s="819"/>
      <c r="K25" s="431">
        <v>1110</v>
      </c>
    </row>
    <row r="26" spans="1:11" x14ac:dyDescent="0.25">
      <c r="A26" s="1183"/>
      <c r="B26" s="246"/>
      <c r="C26" s="816"/>
      <c r="D26" s="820"/>
      <c r="E26" s="821" t="s">
        <v>50</v>
      </c>
      <c r="F26" s="822"/>
      <c r="G26" s="823"/>
      <c r="H26" s="823"/>
      <c r="I26" s="824"/>
      <c r="J26" s="819"/>
    </row>
    <row r="27" spans="1:11" x14ac:dyDescent="0.25">
      <c r="A27" s="1183"/>
      <c r="B27" s="246"/>
      <c r="C27" s="816"/>
      <c r="D27" s="820"/>
      <c r="E27" s="825" t="s">
        <v>867</v>
      </c>
      <c r="F27" s="1177" t="s">
        <v>19</v>
      </c>
      <c r="G27" s="1178"/>
      <c r="H27" s="1178"/>
      <c r="I27" s="1179"/>
      <c r="J27" s="819"/>
    </row>
    <row r="28" spans="1:11" x14ac:dyDescent="0.25">
      <c r="A28" s="1183"/>
      <c r="B28" s="246"/>
      <c r="C28" s="816"/>
      <c r="D28" s="820"/>
      <c r="E28" s="825" t="s">
        <v>28</v>
      </c>
      <c r="F28" s="1177" t="s">
        <v>42</v>
      </c>
      <c r="G28" s="1178"/>
      <c r="H28" s="1178"/>
      <c r="I28" s="1179"/>
      <c r="J28" s="819"/>
    </row>
    <row r="29" spans="1:11" x14ac:dyDescent="0.25">
      <c r="A29" s="1183"/>
      <c r="B29" s="246"/>
      <c r="C29" s="816"/>
      <c r="D29" s="820"/>
      <c r="E29" s="1180"/>
      <c r="F29" s="337">
        <v>2023</v>
      </c>
      <c r="G29" s="826">
        <v>2024</v>
      </c>
      <c r="H29" s="826">
        <v>2025</v>
      </c>
      <c r="I29" s="827">
        <v>2026</v>
      </c>
      <c r="J29" s="819"/>
    </row>
    <row r="30" spans="1:11" x14ac:dyDescent="0.25">
      <c r="A30" s="1183"/>
      <c r="B30" s="246"/>
      <c r="C30" s="816"/>
      <c r="D30" s="820"/>
      <c r="E30" s="1181"/>
      <c r="F30" s="828" t="s">
        <v>56</v>
      </c>
      <c r="G30" s="829" t="s">
        <v>57</v>
      </c>
      <c r="H30" s="829" t="s">
        <v>57</v>
      </c>
      <c r="I30" s="830" t="s">
        <v>57</v>
      </c>
      <c r="J30" s="819"/>
    </row>
    <row r="31" spans="1:11" x14ac:dyDescent="0.25">
      <c r="A31" s="1183"/>
      <c r="B31" s="246"/>
      <c r="C31" s="816"/>
      <c r="D31" s="820"/>
      <c r="E31" s="825" t="s">
        <v>868</v>
      </c>
      <c r="F31" s="831">
        <v>5</v>
      </c>
      <c r="G31" s="831">
        <v>5</v>
      </c>
      <c r="H31" s="831">
        <v>5</v>
      </c>
      <c r="I31" s="831">
        <v>5</v>
      </c>
      <c r="J31" s="819"/>
    </row>
    <row r="32" spans="1:11" x14ac:dyDescent="0.25">
      <c r="A32" s="1183"/>
      <c r="B32" s="246"/>
      <c r="C32" s="816"/>
      <c r="D32" s="820"/>
      <c r="E32" s="825" t="s">
        <v>869</v>
      </c>
      <c r="F32" s="832" t="e">
        <f ca="1">INDEX(INDIRECT(_xlfn.CONCAT("'",_xlfn.CONCAT("0",K25),"'","!K:K")),MATCH(F25,INDIRECT(_xlfn.CONCAT("'",_xlfn.CONCAT("0",K25),"'","!F:F")),0))</f>
        <v>#NAME?</v>
      </c>
      <c r="G32" s="833" t="e">
        <f ca="1">INDEX(INDIRECT(_xlfn.CONCAT("'",_xlfn.CONCAT("0",K25," SH"),"'","!E25:BF25")),MATCH(F25,INDIRECT(_xlfn.CONCAT("'",_xlfn.CONCAT("0",K25," SH"),"'","!E8:BF8")),0))</f>
        <v>#NAME?</v>
      </c>
      <c r="H32" s="833" t="e">
        <f ca="1">INDEX(INDIRECT(_xlfn.CONCAT("'",_xlfn.CONCAT("0",K25," SH"),"'","!E51:BF51")),MATCH(F25,INDIRECT(_xlfn.CONCAT("'",_xlfn.CONCAT("0",K25," SH"),"'","!E34:BF34")),0))</f>
        <v>#NAME?</v>
      </c>
      <c r="I32" s="833" t="e">
        <f ca="1">INDEX(INDIRECT(_xlfn.CONCAT("'",_xlfn.CONCAT("0",K25," SH"),"'","!E77:BF77")),MATCH(F25,INDIRECT(_xlfn.CONCAT("'",_xlfn.CONCAT("0",K25," SH"),"'","!E60:BF60")),0))</f>
        <v>#NAME?</v>
      </c>
      <c r="J32" s="819"/>
    </row>
    <row r="33" spans="1:11" x14ac:dyDescent="0.25">
      <c r="A33" s="1183"/>
      <c r="B33" s="246"/>
      <c r="C33" s="816"/>
      <c r="D33" s="820"/>
      <c r="E33" s="825" t="s">
        <v>870</v>
      </c>
      <c r="F33" s="832" t="e">
        <f ca="1">IF(F31=0*(OR(F32=0))," ",F32/F31)</f>
        <v>#NAME?</v>
      </c>
      <c r="G33" s="832" t="e">
        <f ca="1">IF(G31=0*(OR(G32=0))," ",G32/G31)</f>
        <v>#NAME?</v>
      </c>
      <c r="H33" s="832" t="e">
        <f ca="1">IF(H31=0*(OR(H32=0))," ",H32/H31)</f>
        <v>#NAME?</v>
      </c>
      <c r="I33" s="832" t="e">
        <f ca="1">IF(I31=0*(OR(I32=0))," ",I32/I31)</f>
        <v>#NAME?</v>
      </c>
      <c r="J33" s="819"/>
    </row>
    <row r="34" spans="1:11" x14ac:dyDescent="0.25">
      <c r="A34" s="1183"/>
      <c r="B34" s="246"/>
      <c r="C34" s="816"/>
      <c r="D34" s="820"/>
      <c r="E34" s="825" t="s">
        <v>871</v>
      </c>
      <c r="F34" s="834"/>
      <c r="G34" s="835">
        <f t="shared" ref="G34:I35" si="1">IF(F31=0," ",((G31-F31)/F31))</f>
        <v>0</v>
      </c>
      <c r="H34" s="835">
        <f t="shared" si="1"/>
        <v>0</v>
      </c>
      <c r="I34" s="835">
        <f t="shared" si="1"/>
        <v>0</v>
      </c>
      <c r="J34" s="819"/>
    </row>
    <row r="35" spans="1:11" x14ac:dyDescent="0.25">
      <c r="A35" s="1183"/>
      <c r="B35" s="246"/>
      <c r="C35" s="816"/>
      <c r="D35" s="820"/>
      <c r="E35" s="825" t="s">
        <v>872</v>
      </c>
      <c r="F35" s="834"/>
      <c r="G35" s="835" t="e">
        <f t="shared" ca="1" si="1"/>
        <v>#NAME?</v>
      </c>
      <c r="H35" s="835" t="e">
        <f t="shared" ca="1" si="1"/>
        <v>#NAME?</v>
      </c>
      <c r="I35" s="835" t="e">
        <f t="shared" ca="1" si="1"/>
        <v>#NAME?</v>
      </c>
      <c r="J35" s="819"/>
    </row>
    <row r="36" spans="1:11" x14ac:dyDescent="0.25">
      <c r="A36" s="1182"/>
      <c r="B36" s="246"/>
      <c r="C36" s="816"/>
      <c r="D36" s="820"/>
      <c r="E36" s="825" t="s">
        <v>873</v>
      </c>
      <c r="F36" s="834"/>
      <c r="G36" s="835" t="e">
        <f ca="1">IF(IF(G31=0,0,(G32/G31))=0," ",((G32-F32)/F32))</f>
        <v>#NAME?</v>
      </c>
      <c r="H36" s="835" t="e">
        <f ca="1">IF(IF(H31=0,0,(H32/H31))=0," ",((H32-G32)/G32))</f>
        <v>#NAME?</v>
      </c>
      <c r="I36" s="835" t="e">
        <f ca="1">IF(IF(I31=0,0,(I32/I31))=0," ",((I32-H32)/H32))</f>
        <v>#NAME?</v>
      </c>
      <c r="J36" s="819"/>
    </row>
    <row r="37" spans="1:11" x14ac:dyDescent="0.25">
      <c r="A37" s="1182"/>
      <c r="B37" s="838"/>
      <c r="C37" s="839"/>
      <c r="D37" s="800"/>
      <c r="E37" s="800"/>
      <c r="F37" s="800"/>
      <c r="G37" s="800"/>
      <c r="H37" s="800"/>
      <c r="I37" s="800"/>
      <c r="J37" s="801"/>
    </row>
    <row r="38" spans="1:11" x14ac:dyDescent="0.25">
      <c r="A38" s="431" t="s">
        <v>21</v>
      </c>
    </row>
    <row r="39" spans="1:11" x14ac:dyDescent="0.25">
      <c r="A39" s="1182" t="str">
        <f>F44&amp;" "&amp;G44</f>
        <v>3140 Shërbimet e Policisë Vendore</v>
      </c>
      <c r="B39" s="802"/>
      <c r="C39" s="803"/>
      <c r="D39" s="580"/>
      <c r="E39" s="804"/>
      <c r="F39" s="580"/>
      <c r="G39" s="580"/>
      <c r="H39" s="580"/>
      <c r="I39" s="580"/>
      <c r="J39" s="582"/>
    </row>
    <row r="40" spans="1:11" x14ac:dyDescent="0.25">
      <c r="A40" s="1182"/>
      <c r="B40" s="802"/>
      <c r="C40" s="583"/>
      <c r="D40" s="584"/>
      <c r="E40" s="1184" t="s">
        <v>184</v>
      </c>
      <c r="F40" s="1184"/>
      <c r="G40" s="1184"/>
      <c r="H40" s="1184"/>
      <c r="I40" s="1184"/>
      <c r="J40" s="585"/>
    </row>
    <row r="41" spans="1:11" x14ac:dyDescent="0.25">
      <c r="A41" s="1182"/>
      <c r="B41" s="802"/>
      <c r="C41" s="583"/>
      <c r="D41" s="584"/>
      <c r="E41" s="805"/>
      <c r="F41" s="806"/>
      <c r="G41" s="584"/>
      <c r="H41" s="584"/>
      <c r="I41" s="584"/>
      <c r="J41" s="585"/>
    </row>
    <row r="42" spans="1:11" x14ac:dyDescent="0.25">
      <c r="A42" s="1182"/>
      <c r="B42" s="802"/>
      <c r="C42" s="583"/>
      <c r="D42" s="584"/>
      <c r="E42" s="807" t="s">
        <v>862</v>
      </c>
      <c r="F42" s="1185" t="s">
        <v>633</v>
      </c>
      <c r="G42" s="1185"/>
      <c r="H42" s="1185"/>
      <c r="I42" s="584"/>
      <c r="J42" s="585"/>
    </row>
    <row r="43" spans="1:11" x14ac:dyDescent="0.25">
      <c r="A43" s="1182"/>
      <c r="B43" s="802"/>
      <c r="C43" s="583"/>
      <c r="D43" s="584"/>
      <c r="E43" s="805"/>
      <c r="F43" s="806"/>
      <c r="G43" s="584"/>
      <c r="H43" s="584"/>
      <c r="I43" s="584"/>
      <c r="J43" s="585"/>
    </row>
    <row r="44" spans="1:11" x14ac:dyDescent="0.25">
      <c r="A44" s="1182"/>
      <c r="B44" s="802"/>
      <c r="C44" s="583"/>
      <c r="D44" s="584"/>
      <c r="E44" s="807" t="s">
        <v>49</v>
      </c>
      <c r="F44" s="808">
        <v>3140</v>
      </c>
      <c r="G44" s="809" t="s">
        <v>208</v>
      </c>
      <c r="H44" s="809"/>
      <c r="I44" s="810"/>
      <c r="J44" s="585"/>
    </row>
    <row r="45" spans="1:11" x14ac:dyDescent="0.25">
      <c r="A45" s="1182"/>
      <c r="B45" s="802"/>
      <c r="C45" s="583"/>
      <c r="D45" s="584"/>
      <c r="E45" s="806"/>
      <c r="F45" s="584"/>
      <c r="G45" s="584"/>
      <c r="H45" s="584"/>
      <c r="I45" s="584"/>
      <c r="J45" s="585"/>
    </row>
    <row r="46" spans="1:11" x14ac:dyDescent="0.25">
      <c r="A46" s="1183"/>
      <c r="B46" s="811"/>
      <c r="C46" s="812"/>
      <c r="D46" s="813" t="str">
        <f>K46&amp;"."&amp;J46</f>
        <v>1.1</v>
      </c>
      <c r="E46" s="814" t="s">
        <v>865</v>
      </c>
      <c r="F46" s="1186" t="s">
        <v>214</v>
      </c>
      <c r="G46" s="1187"/>
      <c r="H46" s="1187"/>
      <c r="I46" s="1188"/>
      <c r="J46" s="815">
        <v>1</v>
      </c>
      <c r="K46" s="431">
        <v>1</v>
      </c>
    </row>
    <row r="47" spans="1:11" x14ac:dyDescent="0.25">
      <c r="A47" s="1183"/>
      <c r="B47" s="246"/>
      <c r="C47" s="816"/>
      <c r="D47" s="817">
        <v>15</v>
      </c>
      <c r="E47" s="818" t="s">
        <v>34</v>
      </c>
      <c r="F47" s="1177" t="s">
        <v>215</v>
      </c>
      <c r="G47" s="1178"/>
      <c r="H47" s="1178"/>
      <c r="I47" s="1179"/>
      <c r="J47" s="819"/>
      <c r="K47" s="431">
        <v>3140</v>
      </c>
    </row>
    <row r="48" spans="1:11" x14ac:dyDescent="0.25">
      <c r="A48" s="1183"/>
      <c r="B48" s="246"/>
      <c r="C48" s="816"/>
      <c r="D48" s="820"/>
      <c r="E48" s="821" t="s">
        <v>50</v>
      </c>
      <c r="F48" s="822"/>
      <c r="G48" s="823"/>
      <c r="H48" s="823"/>
      <c r="I48" s="824"/>
      <c r="J48" s="819"/>
    </row>
    <row r="49" spans="1:11" x14ac:dyDescent="0.25">
      <c r="A49" s="1183"/>
      <c r="B49" s="246"/>
      <c r="C49" s="816"/>
      <c r="D49" s="820"/>
      <c r="E49" s="825" t="s">
        <v>867</v>
      </c>
      <c r="F49" s="1177" t="s">
        <v>19</v>
      </c>
      <c r="G49" s="1178"/>
      <c r="H49" s="1178"/>
      <c r="I49" s="1179"/>
      <c r="J49" s="819"/>
    </row>
    <row r="50" spans="1:11" x14ac:dyDescent="0.25">
      <c r="A50" s="1183"/>
      <c r="B50" s="246"/>
      <c r="C50" s="816"/>
      <c r="D50" s="820"/>
      <c r="E50" s="825" t="s">
        <v>28</v>
      </c>
      <c r="F50" s="1177" t="s">
        <v>42</v>
      </c>
      <c r="G50" s="1178"/>
      <c r="H50" s="1178"/>
      <c r="I50" s="1179"/>
      <c r="J50" s="819"/>
    </row>
    <row r="51" spans="1:11" x14ac:dyDescent="0.25">
      <c r="A51" s="1183"/>
      <c r="B51" s="246"/>
      <c r="C51" s="816"/>
      <c r="D51" s="820"/>
      <c r="E51" s="1180"/>
      <c r="F51" s="337">
        <v>2023</v>
      </c>
      <c r="G51" s="826">
        <v>2024</v>
      </c>
      <c r="H51" s="826">
        <v>2025</v>
      </c>
      <c r="I51" s="827">
        <v>2026</v>
      </c>
      <c r="J51" s="819"/>
    </row>
    <row r="52" spans="1:11" x14ac:dyDescent="0.25">
      <c r="A52" s="1183"/>
      <c r="B52" s="246"/>
      <c r="C52" s="816"/>
      <c r="D52" s="820"/>
      <c r="E52" s="1181"/>
      <c r="F52" s="828" t="s">
        <v>56</v>
      </c>
      <c r="G52" s="829" t="s">
        <v>57</v>
      </c>
      <c r="H52" s="829" t="s">
        <v>57</v>
      </c>
      <c r="I52" s="830" t="s">
        <v>57</v>
      </c>
      <c r="J52" s="819"/>
    </row>
    <row r="53" spans="1:11" x14ac:dyDescent="0.25">
      <c r="A53" s="1183"/>
      <c r="B53" s="246"/>
      <c r="C53" s="816"/>
      <c r="D53" s="820"/>
      <c r="E53" s="825" t="s">
        <v>868</v>
      </c>
      <c r="F53" s="831">
        <v>3</v>
      </c>
      <c r="G53" s="831">
        <v>3</v>
      </c>
      <c r="H53" s="831">
        <v>3</v>
      </c>
      <c r="I53" s="831">
        <v>3</v>
      </c>
      <c r="J53" s="819"/>
    </row>
    <row r="54" spans="1:11" x14ac:dyDescent="0.25">
      <c r="A54" s="1183"/>
      <c r="B54" s="246"/>
      <c r="C54" s="816"/>
      <c r="D54" s="820"/>
      <c r="E54" s="825" t="s">
        <v>869</v>
      </c>
      <c r="F54" s="832" t="e">
        <f ca="1">INDEX(INDIRECT(_xlfn.CONCAT("'",_xlfn.CONCAT("0",K47),"'","!K:K")),MATCH(F47,INDIRECT(_xlfn.CONCAT("'",_xlfn.CONCAT("0",K47),"'","!F:F")),0))</f>
        <v>#NAME?</v>
      </c>
      <c r="G54" s="833" t="e">
        <f ca="1">INDEX(INDIRECT(_xlfn.CONCAT("'",_xlfn.CONCAT("0",K47," SH"),"'","!E25:BF25")),MATCH(F47,INDIRECT(_xlfn.CONCAT("'",_xlfn.CONCAT("0",K47," SH"),"'","!E8:BF8")),0))</f>
        <v>#NAME?</v>
      </c>
      <c r="H54" s="833" t="e">
        <f ca="1">INDEX(INDIRECT(_xlfn.CONCAT("'",_xlfn.CONCAT("0",K47," SH"),"'","!E51:BF51")),MATCH(F47,INDIRECT(_xlfn.CONCAT("'",_xlfn.CONCAT("0",K47," SH"),"'","!E34:BF34")),0))</f>
        <v>#NAME?</v>
      </c>
      <c r="I54" s="833" t="e">
        <f ca="1">INDEX(INDIRECT(_xlfn.CONCAT("'",_xlfn.CONCAT("0",K47," SH"),"'","!E77:BF77")),MATCH(F47,INDIRECT(_xlfn.CONCAT("'",_xlfn.CONCAT("0",K47," SH"),"'","!E60:BF60")),0))</f>
        <v>#NAME?</v>
      </c>
      <c r="J54" s="819"/>
    </row>
    <row r="55" spans="1:11" x14ac:dyDescent="0.25">
      <c r="A55" s="1183"/>
      <c r="B55" s="246"/>
      <c r="C55" s="816"/>
      <c r="D55" s="820"/>
      <c r="E55" s="825" t="s">
        <v>870</v>
      </c>
      <c r="F55" s="832" t="e">
        <f ca="1">IF(F53=0*(OR(F54=0))," ",F54/F53)</f>
        <v>#NAME?</v>
      </c>
      <c r="G55" s="832" t="e">
        <f ca="1">IF(G53=0*(OR(G54=0))," ",G54/G53)</f>
        <v>#NAME?</v>
      </c>
      <c r="H55" s="832" t="e">
        <f ca="1">IF(H53=0*(OR(H54=0))," ",H54/H53)</f>
        <v>#NAME?</v>
      </c>
      <c r="I55" s="832" t="e">
        <f ca="1">IF(I53=0*(OR(I54=0))," ",I54/I53)</f>
        <v>#NAME?</v>
      </c>
      <c r="J55" s="819"/>
    </row>
    <row r="56" spans="1:11" x14ac:dyDescent="0.25">
      <c r="A56" s="1183"/>
      <c r="B56" s="246"/>
      <c r="C56" s="816"/>
      <c r="D56" s="820"/>
      <c r="E56" s="825" t="s">
        <v>871</v>
      </c>
      <c r="F56" s="834"/>
      <c r="G56" s="835">
        <f t="shared" ref="G56:I57" si="2">IF(F53=0," ",((G53-F53)/F53))</f>
        <v>0</v>
      </c>
      <c r="H56" s="835">
        <f t="shared" si="2"/>
        <v>0</v>
      </c>
      <c r="I56" s="835">
        <f t="shared" si="2"/>
        <v>0</v>
      </c>
      <c r="J56" s="819"/>
    </row>
    <row r="57" spans="1:11" x14ac:dyDescent="0.25">
      <c r="A57" s="1183"/>
      <c r="B57" s="246"/>
      <c r="C57" s="816"/>
      <c r="D57" s="820"/>
      <c r="E57" s="825" t="s">
        <v>872</v>
      </c>
      <c r="F57" s="834"/>
      <c r="G57" s="835" t="e">
        <f t="shared" ca="1" si="2"/>
        <v>#NAME?</v>
      </c>
      <c r="H57" s="835" t="e">
        <f t="shared" ca="1" si="2"/>
        <v>#NAME?</v>
      </c>
      <c r="I57" s="835" t="e">
        <f t="shared" ca="1" si="2"/>
        <v>#NAME?</v>
      </c>
      <c r="J57" s="819"/>
    </row>
    <row r="58" spans="1:11" x14ac:dyDescent="0.25">
      <c r="A58" s="1183"/>
      <c r="B58" s="246"/>
      <c r="C58" s="816"/>
      <c r="D58" s="820"/>
      <c r="E58" s="825" t="s">
        <v>873</v>
      </c>
      <c r="F58" s="834"/>
      <c r="G58" s="835" t="e">
        <f ca="1">IF(IF(G53=0,0,(G54/G53))=0," ",((G54-F54)/F54))</f>
        <v>#NAME?</v>
      </c>
      <c r="H58" s="835" t="e">
        <f ca="1">IF(IF(H53=0,0,(H54/H53))=0," ",((H54-G54)/G54))</f>
        <v>#NAME?</v>
      </c>
      <c r="I58" s="835" t="e">
        <f ca="1">IF(IF(I53=0,0,(I54/I53))=0," ",((I54-H54)/H54))</f>
        <v>#NAME?</v>
      </c>
      <c r="J58" s="819"/>
    </row>
    <row r="59" spans="1:11" x14ac:dyDescent="0.25">
      <c r="A59" s="1183"/>
      <c r="B59" s="246"/>
      <c r="C59" s="816"/>
      <c r="D59" s="817">
        <v>17</v>
      </c>
      <c r="E59" s="818" t="s">
        <v>34</v>
      </c>
      <c r="F59" s="1177" t="s">
        <v>217</v>
      </c>
      <c r="G59" s="1178"/>
      <c r="H59" s="1178"/>
      <c r="I59" s="1179"/>
      <c r="J59" s="819"/>
      <c r="K59" s="431">
        <v>3140</v>
      </c>
    </row>
    <row r="60" spans="1:11" x14ac:dyDescent="0.25">
      <c r="A60" s="1183"/>
      <c r="B60" s="246"/>
      <c r="C60" s="816"/>
      <c r="D60" s="820"/>
      <c r="E60" s="821" t="s">
        <v>50</v>
      </c>
      <c r="F60" s="822"/>
      <c r="G60" s="823"/>
      <c r="H60" s="823"/>
      <c r="I60" s="824"/>
      <c r="J60" s="819"/>
    </row>
    <row r="61" spans="1:11" x14ac:dyDescent="0.25">
      <c r="A61" s="1183"/>
      <c r="B61" s="246"/>
      <c r="C61" s="816"/>
      <c r="D61" s="820"/>
      <c r="E61" s="825" t="s">
        <v>867</v>
      </c>
      <c r="F61" s="1177" t="s">
        <v>19</v>
      </c>
      <c r="G61" s="1178"/>
      <c r="H61" s="1178"/>
      <c r="I61" s="1179"/>
      <c r="J61" s="819"/>
    </row>
    <row r="62" spans="1:11" x14ac:dyDescent="0.25">
      <c r="A62" s="1183"/>
      <c r="B62" s="246"/>
      <c r="C62" s="816"/>
      <c r="D62" s="820"/>
      <c r="E62" s="825" t="s">
        <v>28</v>
      </c>
      <c r="F62" s="1177" t="s">
        <v>42</v>
      </c>
      <c r="G62" s="1178"/>
      <c r="H62" s="1178"/>
      <c r="I62" s="1179"/>
      <c r="J62" s="819"/>
    </row>
    <row r="63" spans="1:11" x14ac:dyDescent="0.25">
      <c r="A63" s="1183"/>
      <c r="B63" s="246"/>
      <c r="C63" s="816"/>
      <c r="D63" s="820"/>
      <c r="E63" s="1180"/>
      <c r="F63" s="337">
        <v>2023</v>
      </c>
      <c r="G63" s="826">
        <v>2024</v>
      </c>
      <c r="H63" s="826">
        <v>2025</v>
      </c>
      <c r="I63" s="827">
        <v>2026</v>
      </c>
      <c r="J63" s="819"/>
    </row>
    <row r="64" spans="1:11" x14ac:dyDescent="0.25">
      <c r="A64" s="1183"/>
      <c r="B64" s="246"/>
      <c r="C64" s="816"/>
      <c r="D64" s="820"/>
      <c r="E64" s="1181"/>
      <c r="F64" s="828" t="s">
        <v>56</v>
      </c>
      <c r="G64" s="829" t="s">
        <v>57</v>
      </c>
      <c r="H64" s="829" t="s">
        <v>57</v>
      </c>
      <c r="I64" s="830" t="s">
        <v>57</v>
      </c>
      <c r="J64" s="819"/>
    </row>
    <row r="65" spans="1:11" x14ac:dyDescent="0.25">
      <c r="A65" s="1183"/>
      <c r="B65" s="246"/>
      <c r="C65" s="816"/>
      <c r="D65" s="820"/>
      <c r="E65" s="825" t="s">
        <v>868</v>
      </c>
      <c r="F65" s="831">
        <v>5</v>
      </c>
      <c r="G65" s="831">
        <v>5</v>
      </c>
      <c r="H65" s="831">
        <v>5</v>
      </c>
      <c r="I65" s="831">
        <v>5</v>
      </c>
      <c r="J65" s="819"/>
    </row>
    <row r="66" spans="1:11" x14ac:dyDescent="0.25">
      <c r="A66" s="1183"/>
      <c r="B66" s="246"/>
      <c r="C66" s="816"/>
      <c r="D66" s="820"/>
      <c r="E66" s="825" t="s">
        <v>869</v>
      </c>
      <c r="F66" s="832" t="e">
        <f ca="1">INDEX(INDIRECT(_xlfn.CONCAT("'",_xlfn.CONCAT("0",K59),"'","!K:K")),MATCH(F59,INDIRECT(_xlfn.CONCAT("'",_xlfn.CONCAT("0",K59),"'","!F:F")),0))</f>
        <v>#NAME?</v>
      </c>
      <c r="G66" s="833" t="e">
        <f ca="1">INDEX(INDIRECT(_xlfn.CONCAT("'",_xlfn.CONCAT("0",K59," SH"),"'","!E25:BF25")),MATCH(F59,INDIRECT(_xlfn.CONCAT("'",_xlfn.CONCAT("0",K59," SH"),"'","!E8:BF8")),0))</f>
        <v>#NAME?</v>
      </c>
      <c r="H66" s="833" t="e">
        <f ca="1">INDEX(INDIRECT(_xlfn.CONCAT("'",_xlfn.CONCAT("0",K59," SH"),"'","!E51:BF51")),MATCH(F59,INDIRECT(_xlfn.CONCAT("'",_xlfn.CONCAT("0",K59," SH"),"'","!E34:BF34")),0))</f>
        <v>#NAME?</v>
      </c>
      <c r="I66" s="833" t="e">
        <f ca="1">INDEX(INDIRECT(_xlfn.CONCAT("'",_xlfn.CONCAT("0",K59," SH"),"'","!E77:BF77")),MATCH(F59,INDIRECT(_xlfn.CONCAT("'",_xlfn.CONCAT("0",K59," SH"),"'","!E60:BF60")),0))</f>
        <v>#NAME?</v>
      </c>
      <c r="J66" s="819"/>
    </row>
    <row r="67" spans="1:11" x14ac:dyDescent="0.25">
      <c r="A67" s="1183"/>
      <c r="B67" s="246"/>
      <c r="C67" s="816"/>
      <c r="D67" s="820"/>
      <c r="E67" s="825" t="s">
        <v>870</v>
      </c>
      <c r="F67" s="832" t="e">
        <f ca="1">IF(F65=0*(OR(F66=0))," ",F66/F65)</f>
        <v>#NAME?</v>
      </c>
      <c r="G67" s="832" t="e">
        <f ca="1">IF(G65=0*(OR(G66=0))," ",G66/G65)</f>
        <v>#NAME?</v>
      </c>
      <c r="H67" s="832" t="e">
        <f ca="1">IF(H65=0*(OR(H66=0))," ",H66/H65)</f>
        <v>#NAME?</v>
      </c>
      <c r="I67" s="832" t="e">
        <f ca="1">IF(I65=0*(OR(I66=0))," ",I66/I65)</f>
        <v>#NAME?</v>
      </c>
      <c r="J67" s="819"/>
    </row>
    <row r="68" spans="1:11" x14ac:dyDescent="0.25">
      <c r="A68" s="1183"/>
      <c r="B68" s="246"/>
      <c r="C68" s="816"/>
      <c r="D68" s="820"/>
      <c r="E68" s="825" t="s">
        <v>871</v>
      </c>
      <c r="F68" s="834"/>
      <c r="G68" s="835">
        <f t="shared" ref="G68:I69" si="3">IF(F65=0," ",((G65-F65)/F65))</f>
        <v>0</v>
      </c>
      <c r="H68" s="835">
        <f t="shared" si="3"/>
        <v>0</v>
      </c>
      <c r="I68" s="835">
        <f t="shared" si="3"/>
        <v>0</v>
      </c>
      <c r="J68" s="819"/>
    </row>
    <row r="69" spans="1:11" x14ac:dyDescent="0.25">
      <c r="A69" s="1183"/>
      <c r="B69" s="246"/>
      <c r="C69" s="816"/>
      <c r="D69" s="820"/>
      <c r="E69" s="825" t="s">
        <v>872</v>
      </c>
      <c r="F69" s="834"/>
      <c r="G69" s="835" t="e">
        <f t="shared" ca="1" si="3"/>
        <v>#NAME?</v>
      </c>
      <c r="H69" s="835" t="e">
        <f t="shared" ca="1" si="3"/>
        <v>#NAME?</v>
      </c>
      <c r="I69" s="835" t="e">
        <f t="shared" ca="1" si="3"/>
        <v>#NAME?</v>
      </c>
      <c r="J69" s="819"/>
    </row>
    <row r="70" spans="1:11" x14ac:dyDescent="0.25">
      <c r="A70" s="1183"/>
      <c r="B70" s="246"/>
      <c r="C70" s="816"/>
      <c r="D70" s="820"/>
      <c r="E70" s="825" t="s">
        <v>873</v>
      </c>
      <c r="F70" s="834"/>
      <c r="G70" s="835" t="e">
        <f ca="1">IF(IF(G65=0,0,(G66/G65))=0," ",((G66-F66)/F66))</f>
        <v>#NAME?</v>
      </c>
      <c r="H70" s="835" t="e">
        <f ca="1">IF(IF(H65=0,0,(H66/H65))=0," ",((H66-G66)/G66))</f>
        <v>#NAME?</v>
      </c>
      <c r="I70" s="835" t="e">
        <f ca="1">IF(IF(I65=0,0,(I66/I65))=0," ",((I66-H66)/H66))</f>
        <v>#NAME?</v>
      </c>
      <c r="J70" s="819"/>
    </row>
    <row r="71" spans="1:11" x14ac:dyDescent="0.25">
      <c r="A71" s="1183"/>
      <c r="B71" s="246"/>
      <c r="C71" s="816"/>
      <c r="D71" s="817">
        <v>253</v>
      </c>
      <c r="E71" s="818" t="s">
        <v>34</v>
      </c>
      <c r="F71" s="1177" t="s">
        <v>219</v>
      </c>
      <c r="G71" s="1178"/>
      <c r="H71" s="1178"/>
      <c r="I71" s="1179"/>
      <c r="J71" s="819"/>
      <c r="K71" s="431">
        <v>3140</v>
      </c>
    </row>
    <row r="72" spans="1:11" x14ac:dyDescent="0.25">
      <c r="A72" s="1183"/>
      <c r="B72" s="246"/>
      <c r="C72" s="816"/>
      <c r="D72" s="820"/>
      <c r="E72" s="821" t="s">
        <v>50</v>
      </c>
      <c r="F72" s="822"/>
      <c r="G72" s="823"/>
      <c r="H72" s="823"/>
      <c r="I72" s="824"/>
      <c r="J72" s="819"/>
    </row>
    <row r="73" spans="1:11" x14ac:dyDescent="0.25">
      <c r="A73" s="1183"/>
      <c r="B73" s="246"/>
      <c r="C73" s="816"/>
      <c r="D73" s="820"/>
      <c r="E73" s="825" t="s">
        <v>867</v>
      </c>
      <c r="F73" s="1177" t="s">
        <v>19</v>
      </c>
      <c r="G73" s="1178"/>
      <c r="H73" s="1178"/>
      <c r="I73" s="1179"/>
      <c r="J73" s="819"/>
    </row>
    <row r="74" spans="1:11" x14ac:dyDescent="0.25">
      <c r="A74" s="1183"/>
      <c r="B74" s="246"/>
      <c r="C74" s="816"/>
      <c r="D74" s="820"/>
      <c r="E74" s="825" t="s">
        <v>28</v>
      </c>
      <c r="F74" s="1177" t="s">
        <v>42</v>
      </c>
      <c r="G74" s="1178"/>
      <c r="H74" s="1178"/>
      <c r="I74" s="1179"/>
      <c r="J74" s="819"/>
    </row>
    <row r="75" spans="1:11" x14ac:dyDescent="0.25">
      <c r="A75" s="1183"/>
      <c r="B75" s="246"/>
      <c r="C75" s="816"/>
      <c r="D75" s="820"/>
      <c r="E75" s="1180"/>
      <c r="F75" s="337">
        <v>2023</v>
      </c>
      <c r="G75" s="826">
        <v>2024</v>
      </c>
      <c r="H75" s="826">
        <v>2025</v>
      </c>
      <c r="I75" s="827">
        <v>2026</v>
      </c>
      <c r="J75" s="819"/>
    </row>
    <row r="76" spans="1:11" x14ac:dyDescent="0.25">
      <c r="A76" s="1183"/>
      <c r="B76" s="246"/>
      <c r="C76" s="816"/>
      <c r="D76" s="820"/>
      <c r="E76" s="1181"/>
      <c r="F76" s="828" t="s">
        <v>56</v>
      </c>
      <c r="G76" s="829" t="s">
        <v>57</v>
      </c>
      <c r="H76" s="829" t="s">
        <v>57</v>
      </c>
      <c r="I76" s="830" t="s">
        <v>57</v>
      </c>
      <c r="J76" s="819"/>
    </row>
    <row r="77" spans="1:11" x14ac:dyDescent="0.25">
      <c r="A77" s="1183"/>
      <c r="B77" s="246"/>
      <c r="C77" s="816"/>
      <c r="D77" s="820"/>
      <c r="E77" s="825" t="s">
        <v>868</v>
      </c>
      <c r="F77" s="831">
        <v>0</v>
      </c>
      <c r="G77" s="831">
        <v>0</v>
      </c>
      <c r="H77" s="831">
        <v>0</v>
      </c>
      <c r="I77" s="831">
        <v>0</v>
      </c>
      <c r="J77" s="819"/>
    </row>
    <row r="78" spans="1:11" x14ac:dyDescent="0.25">
      <c r="A78" s="1183"/>
      <c r="B78" s="246"/>
      <c r="C78" s="816"/>
      <c r="D78" s="820"/>
      <c r="E78" s="825" t="s">
        <v>869</v>
      </c>
      <c r="F78" s="832" t="e">
        <f ca="1">INDEX(INDIRECT(_xlfn.CONCAT("'",_xlfn.CONCAT("0",K71),"'","!K:K")),MATCH(F71,INDIRECT(_xlfn.CONCAT("'",_xlfn.CONCAT("0",K71),"'","!F:F")),0))</f>
        <v>#NAME?</v>
      </c>
      <c r="G78" s="833" t="e">
        <f ca="1">INDEX(INDIRECT(_xlfn.CONCAT("'",_xlfn.CONCAT("0",K71," SH"),"'","!E25:BF25")),MATCH(F71,INDIRECT(_xlfn.CONCAT("'",_xlfn.CONCAT("0",K71," SH"),"'","!E8:BF8")),0))</f>
        <v>#NAME?</v>
      </c>
      <c r="H78" s="833" t="e">
        <f ca="1">INDEX(INDIRECT(_xlfn.CONCAT("'",_xlfn.CONCAT("0",K71," SH"),"'","!E51:BF51")),MATCH(F71,INDIRECT(_xlfn.CONCAT("'",_xlfn.CONCAT("0",K71," SH"),"'","!E34:BF34")),0))</f>
        <v>#NAME?</v>
      </c>
      <c r="I78" s="833" t="e">
        <f ca="1">INDEX(INDIRECT(_xlfn.CONCAT("'",_xlfn.CONCAT("0",K71," SH"),"'","!E77:BF77")),MATCH(F71,INDIRECT(_xlfn.CONCAT("'",_xlfn.CONCAT("0",K71," SH"),"'","!E60:BF60")),0))</f>
        <v>#NAME?</v>
      </c>
      <c r="J78" s="819"/>
    </row>
    <row r="79" spans="1:11" x14ac:dyDescent="0.25">
      <c r="A79" s="1183"/>
      <c r="B79" s="246"/>
      <c r="C79" s="816"/>
      <c r="D79" s="820"/>
      <c r="E79" s="825" t="s">
        <v>870</v>
      </c>
      <c r="F79" s="832" t="e">
        <f ca="1">IF(F77=0*(OR(F78=0))," ",F78/F77)</f>
        <v>#NAME?</v>
      </c>
      <c r="G79" s="832" t="e">
        <f ca="1">IF(G77=0*(OR(G78=0))," ",G78/G77)</f>
        <v>#NAME?</v>
      </c>
      <c r="H79" s="832" t="e">
        <f ca="1">IF(H77=0*(OR(H78=0))," ",H78/H77)</f>
        <v>#NAME?</v>
      </c>
      <c r="I79" s="832" t="e">
        <f ca="1">IF(I77=0*(OR(I78=0))," ",I78/I77)</f>
        <v>#NAME?</v>
      </c>
      <c r="J79" s="819"/>
    </row>
    <row r="80" spans="1:11" x14ac:dyDescent="0.25">
      <c r="A80" s="1183"/>
      <c r="B80" s="246"/>
      <c r="C80" s="816"/>
      <c r="D80" s="820"/>
      <c r="E80" s="825" t="s">
        <v>871</v>
      </c>
      <c r="F80" s="834"/>
      <c r="G80" s="835" t="str">
        <f t="shared" ref="G80:I81" si="4">IF(F77=0," ",((G77-F77)/F77))</f>
        <v xml:space="preserve"> </v>
      </c>
      <c r="H80" s="835" t="str">
        <f t="shared" si="4"/>
        <v xml:space="preserve"> </v>
      </c>
      <c r="I80" s="835" t="str">
        <f t="shared" si="4"/>
        <v xml:space="preserve"> </v>
      </c>
      <c r="J80" s="819"/>
    </row>
    <row r="81" spans="1:11" x14ac:dyDescent="0.25">
      <c r="A81" s="1183"/>
      <c r="B81" s="246"/>
      <c r="C81" s="816"/>
      <c r="D81" s="820"/>
      <c r="E81" s="825" t="s">
        <v>872</v>
      </c>
      <c r="F81" s="834"/>
      <c r="G81" s="835" t="e">
        <f t="shared" ca="1" si="4"/>
        <v>#NAME?</v>
      </c>
      <c r="H81" s="835" t="e">
        <f t="shared" ca="1" si="4"/>
        <v>#NAME?</v>
      </c>
      <c r="I81" s="835" t="e">
        <f t="shared" ca="1" si="4"/>
        <v>#NAME?</v>
      </c>
      <c r="J81" s="819"/>
    </row>
    <row r="82" spans="1:11" x14ac:dyDescent="0.25">
      <c r="A82" s="1182"/>
      <c r="B82" s="246"/>
      <c r="C82" s="816"/>
      <c r="D82" s="820"/>
      <c r="E82" s="825" t="s">
        <v>873</v>
      </c>
      <c r="F82" s="834"/>
      <c r="G82" s="835" t="str">
        <f>IF(IF(G77=0,0,(G78/G77))=0," ",((G78-F78)/F78))</f>
        <v xml:space="preserve"> </v>
      </c>
      <c r="H82" s="835" t="str">
        <f>IF(IF(H77=0,0,(H78/H77))=0," ",((H78-G78)/G78))</f>
        <v xml:space="preserve"> </v>
      </c>
      <c r="I82" s="835" t="str">
        <f>IF(IF(I77=0,0,(I78/I77))=0," ",((I78-H78)/H78))</f>
        <v xml:space="preserve"> </v>
      </c>
      <c r="J82" s="819"/>
    </row>
    <row r="83" spans="1:11" x14ac:dyDescent="0.25">
      <c r="A83" s="1182"/>
      <c r="B83" s="838"/>
      <c r="C83" s="839"/>
      <c r="D83" s="800"/>
      <c r="E83" s="800"/>
      <c r="F83" s="800"/>
      <c r="G83" s="800"/>
      <c r="H83" s="800"/>
      <c r="I83" s="800"/>
      <c r="J83" s="801"/>
    </row>
    <row r="84" spans="1:11" x14ac:dyDescent="0.25">
      <c r="A84" s="431" t="s">
        <v>21</v>
      </c>
    </row>
    <row r="85" spans="1:11" x14ac:dyDescent="0.25">
      <c r="A85" s="1182" t="str">
        <f>F90&amp;" "&amp;G90</f>
        <v>4220 Shërbimet bujqësore, inspektimi, siguria ushqimore dhe mbrojtja e konsumatorëve</v>
      </c>
      <c r="B85" s="802"/>
      <c r="C85" s="803"/>
      <c r="D85" s="580"/>
      <c r="E85" s="804"/>
      <c r="F85" s="580"/>
      <c r="G85" s="580"/>
      <c r="H85" s="580"/>
      <c r="I85" s="580"/>
      <c r="J85" s="582"/>
    </row>
    <row r="86" spans="1:11" x14ac:dyDescent="0.25">
      <c r="A86" s="1182"/>
      <c r="B86" s="802"/>
      <c r="C86" s="583"/>
      <c r="D86" s="584"/>
      <c r="E86" s="1184" t="s">
        <v>184</v>
      </c>
      <c r="F86" s="1184"/>
      <c r="G86" s="1184"/>
      <c r="H86" s="1184"/>
      <c r="I86" s="1184"/>
      <c r="J86" s="585"/>
    </row>
    <row r="87" spans="1:11" x14ac:dyDescent="0.25">
      <c r="A87" s="1182"/>
      <c r="B87" s="802"/>
      <c r="C87" s="583"/>
      <c r="D87" s="584"/>
      <c r="E87" s="805"/>
      <c r="F87" s="806"/>
      <c r="G87" s="584"/>
      <c r="H87" s="584"/>
      <c r="I87" s="584"/>
      <c r="J87" s="585"/>
    </row>
    <row r="88" spans="1:11" x14ac:dyDescent="0.25">
      <c r="A88" s="1182"/>
      <c r="B88" s="802"/>
      <c r="C88" s="583"/>
      <c r="D88" s="584"/>
      <c r="E88" s="807" t="s">
        <v>862</v>
      </c>
      <c r="F88" s="1185" t="s">
        <v>633</v>
      </c>
      <c r="G88" s="1185"/>
      <c r="H88" s="1185"/>
      <c r="I88" s="584"/>
      <c r="J88" s="585"/>
    </row>
    <row r="89" spans="1:11" x14ac:dyDescent="0.25">
      <c r="A89" s="1182"/>
      <c r="B89" s="802"/>
      <c r="C89" s="583"/>
      <c r="D89" s="584"/>
      <c r="E89" s="805"/>
      <c r="F89" s="806"/>
      <c r="G89" s="584"/>
      <c r="H89" s="584"/>
      <c r="I89" s="584"/>
      <c r="J89" s="585"/>
    </row>
    <row r="90" spans="1:11" x14ac:dyDescent="0.25">
      <c r="A90" s="1182"/>
      <c r="B90" s="802"/>
      <c r="C90" s="583"/>
      <c r="D90" s="584"/>
      <c r="E90" s="807" t="s">
        <v>49</v>
      </c>
      <c r="F90" s="808">
        <v>4220</v>
      </c>
      <c r="G90" s="809" t="s">
        <v>224</v>
      </c>
      <c r="H90" s="809"/>
      <c r="I90" s="810"/>
      <c r="J90" s="585"/>
    </row>
    <row r="91" spans="1:11" x14ac:dyDescent="0.25">
      <c r="A91" s="1182"/>
      <c r="B91" s="802"/>
      <c r="C91" s="583"/>
      <c r="D91" s="584"/>
      <c r="E91" s="806"/>
      <c r="F91" s="584"/>
      <c r="G91" s="584"/>
      <c r="H91" s="584"/>
      <c r="I91" s="584"/>
      <c r="J91" s="585"/>
    </row>
    <row r="92" spans="1:11" x14ac:dyDescent="0.25">
      <c r="A92" s="1183"/>
      <c r="B92" s="811"/>
      <c r="C92" s="812"/>
      <c r="D92" s="813" t="str">
        <f>K92&amp;"."&amp;J92</f>
        <v>1.1</v>
      </c>
      <c r="E92" s="814" t="s">
        <v>865</v>
      </c>
      <c r="F92" s="1186" t="s">
        <v>227</v>
      </c>
      <c r="G92" s="1187"/>
      <c r="H92" s="1187"/>
      <c r="I92" s="1188"/>
      <c r="J92" s="815">
        <v>1</v>
      </c>
      <c r="K92" s="431">
        <v>1</v>
      </c>
    </row>
    <row r="93" spans="1:11" x14ac:dyDescent="0.25">
      <c r="A93" s="1182"/>
      <c r="B93" s="811"/>
      <c r="C93" s="836"/>
      <c r="D93" s="837"/>
      <c r="E93" s="837"/>
      <c r="F93" s="837"/>
      <c r="G93" s="837"/>
      <c r="H93" s="837"/>
      <c r="I93" s="837"/>
      <c r="J93" s="815"/>
    </row>
    <row r="94" spans="1:11" x14ac:dyDescent="0.25">
      <c r="A94" s="1182"/>
      <c r="B94" s="838"/>
      <c r="C94" s="839"/>
      <c r="D94" s="800"/>
      <c r="E94" s="800"/>
      <c r="F94" s="800"/>
      <c r="G94" s="800"/>
      <c r="H94" s="800"/>
      <c r="I94" s="800"/>
      <c r="J94" s="801"/>
    </row>
    <row r="95" spans="1:11" x14ac:dyDescent="0.25">
      <c r="A95" s="431" t="s">
        <v>21</v>
      </c>
    </row>
    <row r="96" spans="1:11" x14ac:dyDescent="0.25">
      <c r="A96" s="1182" t="str">
        <f>F101&amp;" "&amp;G101</f>
        <v>4240 Menaxhimi i infrastrukturës së ujitjes dhe kullimit</v>
      </c>
      <c r="B96" s="802"/>
      <c r="C96" s="803"/>
      <c r="D96" s="580"/>
      <c r="E96" s="804"/>
      <c r="F96" s="580"/>
      <c r="G96" s="580"/>
      <c r="H96" s="580"/>
      <c r="I96" s="580"/>
      <c r="J96" s="582"/>
    </row>
    <row r="97" spans="1:11" x14ac:dyDescent="0.25">
      <c r="A97" s="1182"/>
      <c r="B97" s="802"/>
      <c r="C97" s="583"/>
      <c r="D97" s="584"/>
      <c r="E97" s="1184" t="s">
        <v>184</v>
      </c>
      <c r="F97" s="1184"/>
      <c r="G97" s="1184"/>
      <c r="H97" s="1184"/>
      <c r="I97" s="1184"/>
      <c r="J97" s="585"/>
    </row>
    <row r="98" spans="1:11" x14ac:dyDescent="0.25">
      <c r="A98" s="1182"/>
      <c r="B98" s="802"/>
      <c r="C98" s="583"/>
      <c r="D98" s="584"/>
      <c r="E98" s="805"/>
      <c r="F98" s="806"/>
      <c r="G98" s="584"/>
      <c r="H98" s="584"/>
      <c r="I98" s="584"/>
      <c r="J98" s="585"/>
    </row>
    <row r="99" spans="1:11" x14ac:dyDescent="0.25">
      <c r="A99" s="1182"/>
      <c r="B99" s="802"/>
      <c r="C99" s="583"/>
      <c r="D99" s="584"/>
      <c r="E99" s="807" t="s">
        <v>862</v>
      </c>
      <c r="F99" s="1185" t="s">
        <v>633</v>
      </c>
      <c r="G99" s="1185"/>
      <c r="H99" s="1185"/>
      <c r="I99" s="584"/>
      <c r="J99" s="585"/>
    </row>
    <row r="100" spans="1:11" x14ac:dyDescent="0.25">
      <c r="A100" s="1182"/>
      <c r="B100" s="802"/>
      <c r="C100" s="583"/>
      <c r="D100" s="584"/>
      <c r="E100" s="805"/>
      <c r="F100" s="806"/>
      <c r="G100" s="584"/>
      <c r="H100" s="584"/>
      <c r="I100" s="584"/>
      <c r="J100" s="585"/>
    </row>
    <row r="101" spans="1:11" x14ac:dyDescent="0.25">
      <c r="A101" s="1182"/>
      <c r="B101" s="802"/>
      <c r="C101" s="583"/>
      <c r="D101" s="584"/>
      <c r="E101" s="807" t="s">
        <v>49</v>
      </c>
      <c r="F101" s="808">
        <v>4240</v>
      </c>
      <c r="G101" s="809" t="s">
        <v>228</v>
      </c>
      <c r="H101" s="809"/>
      <c r="I101" s="810"/>
      <c r="J101" s="585"/>
    </row>
    <row r="102" spans="1:11" x14ac:dyDescent="0.25">
      <c r="A102" s="1182"/>
      <c r="B102" s="802"/>
      <c r="C102" s="583"/>
      <c r="D102" s="584"/>
      <c r="E102" s="806"/>
      <c r="F102" s="584"/>
      <c r="G102" s="584"/>
      <c r="H102" s="584"/>
      <c r="I102" s="584"/>
      <c r="J102" s="585"/>
    </row>
    <row r="103" spans="1:11" x14ac:dyDescent="0.25">
      <c r="A103" s="1183"/>
      <c r="B103" s="811"/>
      <c r="C103" s="812"/>
      <c r="D103" s="813" t="str">
        <f>K103&amp;"."&amp;J103</f>
        <v>1.1</v>
      </c>
      <c r="E103" s="814" t="s">
        <v>865</v>
      </c>
      <c r="F103" s="1186" t="s">
        <v>233</v>
      </c>
      <c r="G103" s="1187"/>
      <c r="H103" s="1187"/>
      <c r="I103" s="1188"/>
      <c r="J103" s="815">
        <v>1</v>
      </c>
      <c r="K103" s="431">
        <v>1</v>
      </c>
    </row>
    <row r="104" spans="1:11" x14ac:dyDescent="0.25">
      <c r="A104" s="1183"/>
      <c r="B104" s="246"/>
      <c r="C104" s="816"/>
      <c r="D104" s="817">
        <v>47</v>
      </c>
      <c r="E104" s="818" t="s">
        <v>34</v>
      </c>
      <c r="F104" s="1177" t="s">
        <v>237</v>
      </c>
      <c r="G104" s="1178"/>
      <c r="H104" s="1178"/>
      <c r="I104" s="1179"/>
      <c r="J104" s="819"/>
      <c r="K104" s="431">
        <v>4240</v>
      </c>
    </row>
    <row r="105" spans="1:11" x14ac:dyDescent="0.25">
      <c r="A105" s="1183"/>
      <c r="B105" s="246"/>
      <c r="C105" s="816"/>
      <c r="D105" s="820"/>
      <c r="E105" s="821" t="s">
        <v>50</v>
      </c>
      <c r="F105" s="822"/>
      <c r="G105" s="823"/>
      <c r="H105" s="823"/>
      <c r="I105" s="824"/>
      <c r="J105" s="819"/>
    </row>
    <row r="106" spans="1:11" x14ac:dyDescent="0.25">
      <c r="A106" s="1183"/>
      <c r="B106" s="246"/>
      <c r="C106" s="816"/>
      <c r="D106" s="820"/>
      <c r="E106" s="825" t="s">
        <v>867</v>
      </c>
      <c r="F106" s="1177" t="s">
        <v>19</v>
      </c>
      <c r="G106" s="1178"/>
      <c r="H106" s="1178"/>
      <c r="I106" s="1179"/>
      <c r="J106" s="819"/>
    </row>
    <row r="107" spans="1:11" x14ac:dyDescent="0.25">
      <c r="A107" s="1183"/>
      <c r="B107" s="246"/>
      <c r="C107" s="816"/>
      <c r="D107" s="820"/>
      <c r="E107" s="825" t="s">
        <v>28</v>
      </c>
      <c r="F107" s="1177" t="s">
        <v>42</v>
      </c>
      <c r="G107" s="1178"/>
      <c r="H107" s="1178"/>
      <c r="I107" s="1179"/>
      <c r="J107" s="819"/>
    </row>
    <row r="108" spans="1:11" x14ac:dyDescent="0.25">
      <c r="A108" s="1183"/>
      <c r="B108" s="246"/>
      <c r="C108" s="816"/>
      <c r="D108" s="820"/>
      <c r="E108" s="1180"/>
      <c r="F108" s="337">
        <v>2023</v>
      </c>
      <c r="G108" s="826">
        <v>2024</v>
      </c>
      <c r="H108" s="826">
        <v>2025</v>
      </c>
      <c r="I108" s="827">
        <v>2026</v>
      </c>
      <c r="J108" s="819"/>
    </row>
    <row r="109" spans="1:11" x14ac:dyDescent="0.25">
      <c r="A109" s="1183"/>
      <c r="B109" s="246"/>
      <c r="C109" s="816"/>
      <c r="D109" s="820"/>
      <c r="E109" s="1181"/>
      <c r="F109" s="828" t="s">
        <v>56</v>
      </c>
      <c r="G109" s="829" t="s">
        <v>57</v>
      </c>
      <c r="H109" s="829" t="s">
        <v>57</v>
      </c>
      <c r="I109" s="830" t="s">
        <v>57</v>
      </c>
      <c r="J109" s="819"/>
    </row>
    <row r="110" spans="1:11" x14ac:dyDescent="0.25">
      <c r="A110" s="1183"/>
      <c r="B110" s="246"/>
      <c r="C110" s="816"/>
      <c r="D110" s="820"/>
      <c r="E110" s="825" t="s">
        <v>868</v>
      </c>
      <c r="F110" s="831">
        <v>1</v>
      </c>
      <c r="G110" s="831">
        <v>1</v>
      </c>
      <c r="H110" s="831">
        <v>1</v>
      </c>
      <c r="I110" s="831">
        <v>1</v>
      </c>
      <c r="J110" s="819"/>
    </row>
    <row r="111" spans="1:11" x14ac:dyDescent="0.25">
      <c r="A111" s="1183"/>
      <c r="B111" s="246"/>
      <c r="C111" s="816"/>
      <c r="D111" s="820"/>
      <c r="E111" s="825" t="s">
        <v>869</v>
      </c>
      <c r="F111" s="832" t="e">
        <f ca="1">INDEX(INDIRECT(_xlfn.CONCAT("'",_xlfn.CONCAT("0",K104),"'","!K:K")),MATCH(F104,INDIRECT(_xlfn.CONCAT("'",_xlfn.CONCAT("0",K104),"'","!F:F")),0))</f>
        <v>#NAME?</v>
      </c>
      <c r="G111" s="833" t="e">
        <f ca="1">INDEX(INDIRECT(_xlfn.CONCAT("'",_xlfn.CONCAT("0",K104," SH"),"'","!E25:BF25")),MATCH(F104,INDIRECT(_xlfn.CONCAT("'",_xlfn.CONCAT("0",K104," SH"),"'","!E8:BF8")),0))</f>
        <v>#NAME?</v>
      </c>
      <c r="H111" s="833" t="e">
        <f ca="1">INDEX(INDIRECT(_xlfn.CONCAT("'",_xlfn.CONCAT("0",K104," SH"),"'","!E51:BF51")),MATCH(F104,INDIRECT(_xlfn.CONCAT("'",_xlfn.CONCAT("0",K104," SH"),"'","!E34:BF34")),0))</f>
        <v>#NAME?</v>
      </c>
      <c r="I111" s="833" t="e">
        <f ca="1">INDEX(INDIRECT(_xlfn.CONCAT("'",_xlfn.CONCAT("0",K104," SH"),"'","!E77:BF77")),MATCH(F104,INDIRECT(_xlfn.CONCAT("'",_xlfn.CONCAT("0",K104," SH"),"'","!E60:BF60")),0))</f>
        <v>#NAME?</v>
      </c>
      <c r="J111" s="819"/>
    </row>
    <row r="112" spans="1:11" x14ac:dyDescent="0.25">
      <c r="A112" s="1183"/>
      <c r="B112" s="246"/>
      <c r="C112" s="816"/>
      <c r="D112" s="820"/>
      <c r="E112" s="825" t="s">
        <v>870</v>
      </c>
      <c r="F112" s="832" t="e">
        <f ca="1">IF(F110=0*(OR(F111=0))," ",F111/F110)</f>
        <v>#NAME?</v>
      </c>
      <c r="G112" s="832" t="e">
        <f ca="1">IF(G110=0*(OR(G111=0))," ",G111/G110)</f>
        <v>#NAME?</v>
      </c>
      <c r="H112" s="832" t="e">
        <f ca="1">IF(H110=0*(OR(H111=0))," ",H111/H110)</f>
        <v>#NAME?</v>
      </c>
      <c r="I112" s="832" t="e">
        <f ca="1">IF(I110=0*(OR(I111=0))," ",I111/I110)</f>
        <v>#NAME?</v>
      </c>
      <c r="J112" s="819"/>
    </row>
    <row r="113" spans="1:11" x14ac:dyDescent="0.25">
      <c r="A113" s="1183"/>
      <c r="B113" s="246"/>
      <c r="C113" s="816"/>
      <c r="D113" s="820"/>
      <c r="E113" s="825" t="s">
        <v>871</v>
      </c>
      <c r="F113" s="834"/>
      <c r="G113" s="835">
        <f t="shared" ref="G113:I114" si="5">IF(F110=0," ",((G110-F110)/F110))</f>
        <v>0</v>
      </c>
      <c r="H113" s="835">
        <f t="shared" si="5"/>
        <v>0</v>
      </c>
      <c r="I113" s="835">
        <f t="shared" si="5"/>
        <v>0</v>
      </c>
      <c r="J113" s="819"/>
    </row>
    <row r="114" spans="1:11" x14ac:dyDescent="0.25">
      <c r="A114" s="1183"/>
      <c r="B114" s="246"/>
      <c r="C114" s="816"/>
      <c r="D114" s="820"/>
      <c r="E114" s="825" t="s">
        <v>872</v>
      </c>
      <c r="F114" s="834"/>
      <c r="G114" s="835" t="e">
        <f t="shared" ca="1" si="5"/>
        <v>#NAME?</v>
      </c>
      <c r="H114" s="835" t="e">
        <f t="shared" ca="1" si="5"/>
        <v>#NAME?</v>
      </c>
      <c r="I114" s="835" t="e">
        <f t="shared" ca="1" si="5"/>
        <v>#NAME?</v>
      </c>
      <c r="J114" s="819"/>
    </row>
    <row r="115" spans="1:11" x14ac:dyDescent="0.25">
      <c r="A115" s="1183"/>
      <c r="B115" s="246"/>
      <c r="C115" s="816"/>
      <c r="D115" s="820"/>
      <c r="E115" s="825" t="s">
        <v>873</v>
      </c>
      <c r="F115" s="834"/>
      <c r="G115" s="835" t="e">
        <f ca="1">IF(IF(G110=0,0,(G111/G110))=0," ",((G111-F111)/F111))</f>
        <v>#NAME?</v>
      </c>
      <c r="H115" s="835" t="e">
        <f ca="1">IF(IF(H110=0,0,(H111/H110))=0," ",((H111-G111)/G111))</f>
        <v>#NAME?</v>
      </c>
      <c r="I115" s="835" t="e">
        <f ca="1">IF(IF(I110=0,0,(I111/I110))=0," ",((I111-H111)/H111))</f>
        <v>#NAME?</v>
      </c>
      <c r="J115" s="819"/>
    </row>
    <row r="116" spans="1:11" x14ac:dyDescent="0.25">
      <c r="A116" s="1183"/>
      <c r="B116" s="246"/>
      <c r="C116" s="816"/>
      <c r="D116" s="817">
        <v>96</v>
      </c>
      <c r="E116" s="818" t="s">
        <v>34</v>
      </c>
      <c r="F116" s="1177" t="s">
        <v>239</v>
      </c>
      <c r="G116" s="1178"/>
      <c r="H116" s="1178"/>
      <c r="I116" s="1179"/>
      <c r="J116" s="819"/>
      <c r="K116" s="431">
        <v>4240</v>
      </c>
    </row>
    <row r="117" spans="1:11" x14ac:dyDescent="0.25">
      <c r="A117" s="1183"/>
      <c r="B117" s="246"/>
      <c r="C117" s="816"/>
      <c r="D117" s="820"/>
      <c r="E117" s="821" t="s">
        <v>50</v>
      </c>
      <c r="F117" s="822"/>
      <c r="G117" s="823"/>
      <c r="H117" s="823"/>
      <c r="I117" s="824"/>
      <c r="J117" s="819"/>
    </row>
    <row r="118" spans="1:11" x14ac:dyDescent="0.25">
      <c r="A118" s="1183"/>
      <c r="B118" s="246"/>
      <c r="C118" s="816"/>
      <c r="D118" s="820"/>
      <c r="E118" s="825" t="s">
        <v>867</v>
      </c>
      <c r="F118" s="1177" t="s">
        <v>19</v>
      </c>
      <c r="G118" s="1178"/>
      <c r="H118" s="1178"/>
      <c r="I118" s="1179"/>
      <c r="J118" s="819"/>
    </row>
    <row r="119" spans="1:11" x14ac:dyDescent="0.25">
      <c r="A119" s="1183"/>
      <c r="B119" s="246"/>
      <c r="C119" s="816"/>
      <c r="D119" s="820"/>
      <c r="E119" s="825" t="s">
        <v>28</v>
      </c>
      <c r="F119" s="1177" t="s">
        <v>42</v>
      </c>
      <c r="G119" s="1178"/>
      <c r="H119" s="1178"/>
      <c r="I119" s="1179"/>
      <c r="J119" s="819"/>
    </row>
    <row r="120" spans="1:11" x14ac:dyDescent="0.25">
      <c r="A120" s="1183"/>
      <c r="B120" s="246"/>
      <c r="C120" s="816"/>
      <c r="D120" s="820"/>
      <c r="E120" s="1180"/>
      <c r="F120" s="337">
        <v>2023</v>
      </c>
      <c r="G120" s="826">
        <v>2024</v>
      </c>
      <c r="H120" s="826">
        <v>2025</v>
      </c>
      <c r="I120" s="827">
        <v>2026</v>
      </c>
      <c r="J120" s="819"/>
    </row>
    <row r="121" spans="1:11" x14ac:dyDescent="0.25">
      <c r="A121" s="1183"/>
      <c r="B121" s="246"/>
      <c r="C121" s="816"/>
      <c r="D121" s="820"/>
      <c r="E121" s="1181"/>
      <c r="F121" s="828" t="s">
        <v>56</v>
      </c>
      <c r="G121" s="829" t="s">
        <v>57</v>
      </c>
      <c r="H121" s="829" t="s">
        <v>57</v>
      </c>
      <c r="I121" s="830" t="s">
        <v>57</v>
      </c>
      <c r="J121" s="819"/>
    </row>
    <row r="122" spans="1:11" x14ac:dyDescent="0.25">
      <c r="A122" s="1183"/>
      <c r="B122" s="246"/>
      <c r="C122" s="816"/>
      <c r="D122" s="820"/>
      <c r="E122" s="825" t="s">
        <v>868</v>
      </c>
      <c r="F122" s="831">
        <v>40</v>
      </c>
      <c r="G122" s="831">
        <v>40</v>
      </c>
      <c r="H122" s="831">
        <v>40</v>
      </c>
      <c r="I122" s="831">
        <v>40</v>
      </c>
      <c r="J122" s="819"/>
    </row>
    <row r="123" spans="1:11" x14ac:dyDescent="0.25">
      <c r="A123" s="1183"/>
      <c r="B123" s="246"/>
      <c r="C123" s="816"/>
      <c r="D123" s="820"/>
      <c r="E123" s="825" t="s">
        <v>869</v>
      </c>
      <c r="F123" s="832" t="e">
        <f ca="1">INDEX(INDIRECT(_xlfn.CONCAT("'",_xlfn.CONCAT("0",K116),"'","!K:K")),MATCH(F116,INDIRECT(_xlfn.CONCAT("'",_xlfn.CONCAT("0",K116),"'","!F:F")),0))</f>
        <v>#NAME?</v>
      </c>
      <c r="G123" s="833" t="e">
        <f ca="1">INDEX(INDIRECT(_xlfn.CONCAT("'",_xlfn.CONCAT("0",K116," SH"),"'","!E25:BF25")),MATCH(F116,INDIRECT(_xlfn.CONCAT("'",_xlfn.CONCAT("0",K116," SH"),"'","!E8:BF8")),0))</f>
        <v>#NAME?</v>
      </c>
      <c r="H123" s="833" t="e">
        <f ca="1">INDEX(INDIRECT(_xlfn.CONCAT("'",_xlfn.CONCAT("0",K116," SH"),"'","!E51:BF51")),MATCH(F116,INDIRECT(_xlfn.CONCAT("'",_xlfn.CONCAT("0",K116," SH"),"'","!E34:BF34")),0))</f>
        <v>#NAME?</v>
      </c>
      <c r="I123" s="833" t="e">
        <f ca="1">INDEX(INDIRECT(_xlfn.CONCAT("'",_xlfn.CONCAT("0",K116," SH"),"'","!E77:BF77")),MATCH(F116,INDIRECT(_xlfn.CONCAT("'",_xlfn.CONCAT("0",K116," SH"),"'","!E60:BF60")),0))</f>
        <v>#NAME?</v>
      </c>
      <c r="J123" s="819"/>
    </row>
    <row r="124" spans="1:11" x14ac:dyDescent="0.25">
      <c r="A124" s="1183"/>
      <c r="B124" s="246"/>
      <c r="C124" s="816"/>
      <c r="D124" s="820"/>
      <c r="E124" s="825" t="s">
        <v>870</v>
      </c>
      <c r="F124" s="832" t="e">
        <f ca="1">IF(F122=0*(OR(F123=0))," ",F123/F122)</f>
        <v>#NAME?</v>
      </c>
      <c r="G124" s="832" t="e">
        <f ca="1">IF(G122=0*(OR(G123=0))," ",G123/G122)</f>
        <v>#NAME?</v>
      </c>
      <c r="H124" s="832" t="e">
        <f ca="1">IF(H122=0*(OR(H123=0))," ",H123/H122)</f>
        <v>#NAME?</v>
      </c>
      <c r="I124" s="832" t="e">
        <f ca="1">IF(I122=0*(OR(I123=0))," ",I123/I122)</f>
        <v>#NAME?</v>
      </c>
      <c r="J124" s="819"/>
    </row>
    <row r="125" spans="1:11" x14ac:dyDescent="0.25">
      <c r="A125" s="1183"/>
      <c r="B125" s="246"/>
      <c r="C125" s="816"/>
      <c r="D125" s="820"/>
      <c r="E125" s="825" t="s">
        <v>871</v>
      </c>
      <c r="F125" s="834"/>
      <c r="G125" s="835">
        <f t="shared" ref="G125:I126" si="6">IF(F122=0," ",((G122-F122)/F122))</f>
        <v>0</v>
      </c>
      <c r="H125" s="835">
        <f t="shared" si="6"/>
        <v>0</v>
      </c>
      <c r="I125" s="835">
        <f t="shared" si="6"/>
        <v>0</v>
      </c>
      <c r="J125" s="819"/>
    </row>
    <row r="126" spans="1:11" x14ac:dyDescent="0.25">
      <c r="A126" s="1183"/>
      <c r="B126" s="246"/>
      <c r="C126" s="816"/>
      <c r="D126" s="820"/>
      <c r="E126" s="825" t="s">
        <v>872</v>
      </c>
      <c r="F126" s="834"/>
      <c r="G126" s="835" t="e">
        <f t="shared" ca="1" si="6"/>
        <v>#NAME?</v>
      </c>
      <c r="H126" s="835" t="e">
        <f t="shared" ca="1" si="6"/>
        <v>#NAME?</v>
      </c>
      <c r="I126" s="835" t="e">
        <f t="shared" ca="1" si="6"/>
        <v>#NAME?</v>
      </c>
      <c r="J126" s="819"/>
    </row>
    <row r="127" spans="1:11" x14ac:dyDescent="0.25">
      <c r="A127" s="1183"/>
      <c r="B127" s="246"/>
      <c r="C127" s="816"/>
      <c r="D127" s="820"/>
      <c r="E127" s="825" t="s">
        <v>873</v>
      </c>
      <c r="F127" s="834"/>
      <c r="G127" s="835" t="e">
        <f ca="1">IF(IF(G122=0,0,(G123/G122))=0," ",((G123-F123)/F123))</f>
        <v>#NAME?</v>
      </c>
      <c r="H127" s="835" t="e">
        <f ca="1">IF(IF(H122=0,0,(H123/H122))=0," ",((H123-G123)/G123))</f>
        <v>#NAME?</v>
      </c>
      <c r="I127" s="835" t="e">
        <f ca="1">IF(IF(I122=0,0,(I123/I122))=0," ",((I123-H123)/H123))</f>
        <v>#NAME?</v>
      </c>
      <c r="J127" s="819"/>
    </row>
    <row r="128" spans="1:11" x14ac:dyDescent="0.25">
      <c r="A128" s="1183"/>
      <c r="B128" s="246"/>
      <c r="C128" s="816"/>
      <c r="D128" s="817">
        <v>107</v>
      </c>
      <c r="E128" s="818" t="s">
        <v>34</v>
      </c>
      <c r="F128" s="1177" t="s">
        <v>241</v>
      </c>
      <c r="G128" s="1178"/>
      <c r="H128" s="1178"/>
      <c r="I128" s="1179"/>
      <c r="J128" s="819"/>
      <c r="K128" s="431">
        <v>4240</v>
      </c>
    </row>
    <row r="129" spans="1:11" x14ac:dyDescent="0.25">
      <c r="A129" s="1183"/>
      <c r="B129" s="246"/>
      <c r="C129" s="816"/>
      <c r="D129" s="820"/>
      <c r="E129" s="821" t="s">
        <v>50</v>
      </c>
      <c r="F129" s="822"/>
      <c r="G129" s="823"/>
      <c r="H129" s="823"/>
      <c r="I129" s="824"/>
      <c r="J129" s="819"/>
    </row>
    <row r="130" spans="1:11" x14ac:dyDescent="0.25">
      <c r="A130" s="1183"/>
      <c r="B130" s="246"/>
      <c r="C130" s="816"/>
      <c r="D130" s="820"/>
      <c r="E130" s="825" t="s">
        <v>867</v>
      </c>
      <c r="F130" s="1177" t="s">
        <v>19</v>
      </c>
      <c r="G130" s="1178"/>
      <c r="H130" s="1178"/>
      <c r="I130" s="1179"/>
      <c r="J130" s="819"/>
    </row>
    <row r="131" spans="1:11" x14ac:dyDescent="0.25">
      <c r="A131" s="1183"/>
      <c r="B131" s="246"/>
      <c r="C131" s="816"/>
      <c r="D131" s="820"/>
      <c r="E131" s="825" t="s">
        <v>28</v>
      </c>
      <c r="F131" s="1177" t="s">
        <v>242</v>
      </c>
      <c r="G131" s="1178"/>
      <c r="H131" s="1178"/>
      <c r="I131" s="1179"/>
      <c r="J131" s="819"/>
    </row>
    <row r="132" spans="1:11" x14ac:dyDescent="0.25">
      <c r="A132" s="1183"/>
      <c r="B132" s="246"/>
      <c r="C132" s="816"/>
      <c r="D132" s="820"/>
      <c r="E132" s="1180"/>
      <c r="F132" s="337">
        <v>2023</v>
      </c>
      <c r="G132" s="826">
        <v>2024</v>
      </c>
      <c r="H132" s="826">
        <v>2025</v>
      </c>
      <c r="I132" s="827">
        <v>2026</v>
      </c>
      <c r="J132" s="819"/>
    </row>
    <row r="133" spans="1:11" x14ac:dyDescent="0.25">
      <c r="A133" s="1183"/>
      <c r="B133" s="246"/>
      <c r="C133" s="816"/>
      <c r="D133" s="820"/>
      <c r="E133" s="1181"/>
      <c r="F133" s="828" t="s">
        <v>56</v>
      </c>
      <c r="G133" s="829" t="s">
        <v>57</v>
      </c>
      <c r="H133" s="829" t="s">
        <v>57</v>
      </c>
      <c r="I133" s="830" t="s">
        <v>57</v>
      </c>
      <c r="J133" s="819"/>
    </row>
    <row r="134" spans="1:11" x14ac:dyDescent="0.25">
      <c r="A134" s="1183"/>
      <c r="B134" s="246"/>
      <c r="C134" s="816"/>
      <c r="D134" s="820"/>
      <c r="E134" s="825" t="s">
        <v>868</v>
      </c>
      <c r="F134" s="831">
        <v>6</v>
      </c>
      <c r="G134" s="831">
        <v>6</v>
      </c>
      <c r="H134" s="831">
        <v>6</v>
      </c>
      <c r="I134" s="831">
        <v>6</v>
      </c>
      <c r="J134" s="819"/>
    </row>
    <row r="135" spans="1:11" x14ac:dyDescent="0.25">
      <c r="A135" s="1183"/>
      <c r="B135" s="246"/>
      <c r="C135" s="816"/>
      <c r="D135" s="820"/>
      <c r="E135" s="825" t="s">
        <v>869</v>
      </c>
      <c r="F135" s="832" t="e">
        <f ca="1">INDEX(INDIRECT(_xlfn.CONCAT("'",_xlfn.CONCAT("0",K128),"'","!K:K")),MATCH(F128,INDIRECT(_xlfn.CONCAT("'",_xlfn.CONCAT("0",K128),"'","!F:F")),0))</f>
        <v>#NAME?</v>
      </c>
      <c r="G135" s="833" t="e">
        <f ca="1">INDEX(INDIRECT(_xlfn.CONCAT("'",_xlfn.CONCAT("0",K128," SH"),"'","!E25:BF25")),MATCH(F128,INDIRECT(_xlfn.CONCAT("'",_xlfn.CONCAT("0",K128," SH"),"'","!E8:BF8")),0))</f>
        <v>#NAME?</v>
      </c>
      <c r="H135" s="833" t="e">
        <f ca="1">INDEX(INDIRECT(_xlfn.CONCAT("'",_xlfn.CONCAT("0",K128," SH"),"'","!E51:BF51")),MATCH(F128,INDIRECT(_xlfn.CONCAT("'",_xlfn.CONCAT("0",K128," SH"),"'","!E34:BF34")),0))</f>
        <v>#NAME?</v>
      </c>
      <c r="I135" s="833" t="e">
        <f ca="1">INDEX(INDIRECT(_xlfn.CONCAT("'",_xlfn.CONCAT("0",K128," SH"),"'","!E77:BF77")),MATCH(F128,INDIRECT(_xlfn.CONCAT("'",_xlfn.CONCAT("0",K128," SH"),"'","!E60:BF60")),0))</f>
        <v>#NAME?</v>
      </c>
      <c r="J135" s="819"/>
    </row>
    <row r="136" spans="1:11" x14ac:dyDescent="0.25">
      <c r="A136" s="1183"/>
      <c r="B136" s="246"/>
      <c r="C136" s="816"/>
      <c r="D136" s="820"/>
      <c r="E136" s="825" t="s">
        <v>870</v>
      </c>
      <c r="F136" s="832" t="e">
        <f ca="1">IF(F134=0*(OR(F135=0))," ",F135/F134)</f>
        <v>#NAME?</v>
      </c>
      <c r="G136" s="832" t="e">
        <f ca="1">IF(G134=0*(OR(G135=0))," ",G135/G134)</f>
        <v>#NAME?</v>
      </c>
      <c r="H136" s="832" t="e">
        <f ca="1">IF(H134=0*(OR(H135=0))," ",H135/H134)</f>
        <v>#NAME?</v>
      </c>
      <c r="I136" s="832" t="e">
        <f ca="1">IF(I134=0*(OR(I135=0))," ",I135/I134)</f>
        <v>#NAME?</v>
      </c>
      <c r="J136" s="819"/>
    </row>
    <row r="137" spans="1:11" x14ac:dyDescent="0.25">
      <c r="A137" s="1183"/>
      <c r="B137" s="246"/>
      <c r="C137" s="816"/>
      <c r="D137" s="820"/>
      <c r="E137" s="825" t="s">
        <v>871</v>
      </c>
      <c r="F137" s="834"/>
      <c r="G137" s="835">
        <f t="shared" ref="G137:I138" si="7">IF(F134=0," ",((G134-F134)/F134))</f>
        <v>0</v>
      </c>
      <c r="H137" s="835">
        <f t="shared" si="7"/>
        <v>0</v>
      </c>
      <c r="I137" s="835">
        <f t="shared" si="7"/>
        <v>0</v>
      </c>
      <c r="J137" s="819"/>
    </row>
    <row r="138" spans="1:11" x14ac:dyDescent="0.25">
      <c r="A138" s="1183"/>
      <c r="B138" s="246"/>
      <c r="C138" s="816"/>
      <c r="D138" s="820"/>
      <c r="E138" s="825" t="s">
        <v>872</v>
      </c>
      <c r="F138" s="834"/>
      <c r="G138" s="835" t="e">
        <f t="shared" ca="1" si="7"/>
        <v>#NAME?</v>
      </c>
      <c r="H138" s="835" t="e">
        <f t="shared" ca="1" si="7"/>
        <v>#NAME?</v>
      </c>
      <c r="I138" s="835" t="e">
        <f t="shared" ca="1" si="7"/>
        <v>#NAME?</v>
      </c>
      <c r="J138" s="819"/>
    </row>
    <row r="139" spans="1:11" x14ac:dyDescent="0.25">
      <c r="A139" s="1183"/>
      <c r="B139" s="246"/>
      <c r="C139" s="816"/>
      <c r="D139" s="820"/>
      <c r="E139" s="825" t="s">
        <v>873</v>
      </c>
      <c r="F139" s="834"/>
      <c r="G139" s="835" t="e">
        <f ca="1">IF(IF(G134=0,0,(G135/G134))=0," ",((G135-F135)/F135))</f>
        <v>#NAME?</v>
      </c>
      <c r="H139" s="835" t="e">
        <f ca="1">IF(IF(H134=0,0,(H135/H134))=0," ",((H135-G135)/G135))</f>
        <v>#NAME?</v>
      </c>
      <c r="I139" s="835" t="e">
        <f ca="1">IF(IF(I134=0,0,(I135/I134))=0," ",((I135-H135)/H135))</f>
        <v>#NAME?</v>
      </c>
      <c r="J139" s="819"/>
    </row>
    <row r="140" spans="1:11" x14ac:dyDescent="0.25">
      <c r="A140" s="1183"/>
      <c r="B140" s="246"/>
      <c r="C140" s="816"/>
      <c r="D140" s="817">
        <v>424</v>
      </c>
      <c r="E140" s="818" t="s">
        <v>34</v>
      </c>
      <c r="F140" s="1177" t="s">
        <v>244</v>
      </c>
      <c r="G140" s="1178"/>
      <c r="H140" s="1178"/>
      <c r="I140" s="1179"/>
      <c r="J140" s="819"/>
      <c r="K140" s="431">
        <v>4240</v>
      </c>
    </row>
    <row r="141" spans="1:11" x14ac:dyDescent="0.25">
      <c r="A141" s="1183"/>
      <c r="B141" s="246"/>
      <c r="C141" s="816"/>
      <c r="D141" s="820"/>
      <c r="E141" s="821" t="s">
        <v>50</v>
      </c>
      <c r="F141" s="822"/>
      <c r="G141" s="823"/>
      <c r="H141" s="823"/>
      <c r="I141" s="824"/>
      <c r="J141" s="819"/>
    </row>
    <row r="142" spans="1:11" x14ac:dyDescent="0.25">
      <c r="A142" s="1183"/>
      <c r="B142" s="246"/>
      <c r="C142" s="816"/>
      <c r="D142" s="820"/>
      <c r="E142" s="825" t="s">
        <v>867</v>
      </c>
      <c r="F142" s="1177" t="s">
        <v>19</v>
      </c>
      <c r="G142" s="1178"/>
      <c r="H142" s="1178"/>
      <c r="I142" s="1179"/>
      <c r="J142" s="819"/>
    </row>
    <row r="143" spans="1:11" x14ac:dyDescent="0.25">
      <c r="A143" s="1183"/>
      <c r="B143" s="246"/>
      <c r="C143" s="816"/>
      <c r="D143" s="820"/>
      <c r="E143" s="825" t="s">
        <v>28</v>
      </c>
      <c r="F143" s="1177" t="s">
        <v>245</v>
      </c>
      <c r="G143" s="1178"/>
      <c r="H143" s="1178"/>
      <c r="I143" s="1179"/>
      <c r="J143" s="819"/>
    </row>
    <row r="144" spans="1:11" x14ac:dyDescent="0.25">
      <c r="A144" s="1183"/>
      <c r="B144" s="246"/>
      <c r="C144" s="816"/>
      <c r="D144" s="820"/>
      <c r="E144" s="1180"/>
      <c r="F144" s="337">
        <v>2023</v>
      </c>
      <c r="G144" s="826">
        <v>2024</v>
      </c>
      <c r="H144" s="826">
        <v>2025</v>
      </c>
      <c r="I144" s="827">
        <v>2026</v>
      </c>
      <c r="J144" s="819"/>
    </row>
    <row r="145" spans="1:11" x14ac:dyDescent="0.25">
      <c r="A145" s="1183"/>
      <c r="B145" s="246"/>
      <c r="C145" s="816"/>
      <c r="D145" s="820"/>
      <c r="E145" s="1181"/>
      <c r="F145" s="828" t="s">
        <v>56</v>
      </c>
      <c r="G145" s="829" t="s">
        <v>57</v>
      </c>
      <c r="H145" s="829" t="s">
        <v>57</v>
      </c>
      <c r="I145" s="830" t="s">
        <v>57</v>
      </c>
      <c r="J145" s="819"/>
    </row>
    <row r="146" spans="1:11" x14ac:dyDescent="0.25">
      <c r="A146" s="1183"/>
      <c r="B146" s="246"/>
      <c r="C146" s="816"/>
      <c r="D146" s="820"/>
      <c r="E146" s="825" t="s">
        <v>868</v>
      </c>
      <c r="F146" s="831">
        <v>13000</v>
      </c>
      <c r="G146" s="831">
        <v>13000</v>
      </c>
      <c r="H146" s="831">
        <v>13000</v>
      </c>
      <c r="I146" s="831">
        <v>13000</v>
      </c>
      <c r="J146" s="819"/>
    </row>
    <row r="147" spans="1:11" x14ac:dyDescent="0.25">
      <c r="A147" s="1183"/>
      <c r="B147" s="246"/>
      <c r="C147" s="816"/>
      <c r="D147" s="820"/>
      <c r="E147" s="825" t="s">
        <v>869</v>
      </c>
      <c r="F147" s="832" t="e">
        <f ca="1">INDEX(INDIRECT(_xlfn.CONCAT("'",_xlfn.CONCAT("0",K140),"'","!K:K")),MATCH(F140,INDIRECT(_xlfn.CONCAT("'",_xlfn.CONCAT("0",K140),"'","!F:F")),0))</f>
        <v>#NAME?</v>
      </c>
      <c r="G147" s="833" t="e">
        <f ca="1">INDEX(INDIRECT(_xlfn.CONCAT("'",_xlfn.CONCAT("0",K140," SH"),"'","!E25:BF25")),MATCH(F140,INDIRECT(_xlfn.CONCAT("'",_xlfn.CONCAT("0",K140," SH"),"'","!E8:BF8")),0))</f>
        <v>#NAME?</v>
      </c>
      <c r="H147" s="833" t="e">
        <f ca="1">INDEX(INDIRECT(_xlfn.CONCAT("'",_xlfn.CONCAT("0",K140," SH"),"'","!E51:BF51")),MATCH(F140,INDIRECT(_xlfn.CONCAT("'",_xlfn.CONCAT("0",K140," SH"),"'","!E34:BF34")),0))</f>
        <v>#NAME?</v>
      </c>
      <c r="I147" s="833" t="e">
        <f ca="1">INDEX(INDIRECT(_xlfn.CONCAT("'",_xlfn.CONCAT("0",K140," SH"),"'","!E77:BF77")),MATCH(F140,INDIRECT(_xlfn.CONCAT("'",_xlfn.CONCAT("0",K140," SH"),"'","!E60:BF60")),0))</f>
        <v>#NAME?</v>
      </c>
      <c r="J147" s="819"/>
    </row>
    <row r="148" spans="1:11" x14ac:dyDescent="0.25">
      <c r="A148" s="1183"/>
      <c r="B148" s="246"/>
      <c r="C148" s="816"/>
      <c r="D148" s="820"/>
      <c r="E148" s="825" t="s">
        <v>870</v>
      </c>
      <c r="F148" s="832" t="e">
        <f ca="1">IF(F146=0*(OR(F147=0))," ",F147/F146)</f>
        <v>#NAME?</v>
      </c>
      <c r="G148" s="832" t="e">
        <f ca="1">IF(G146=0*(OR(G147=0))," ",G147/G146)</f>
        <v>#NAME?</v>
      </c>
      <c r="H148" s="832" t="e">
        <f ca="1">IF(H146=0*(OR(H147=0))," ",H147/H146)</f>
        <v>#NAME?</v>
      </c>
      <c r="I148" s="832" t="e">
        <f ca="1">IF(I146=0*(OR(I147=0))," ",I147/I146)</f>
        <v>#NAME?</v>
      </c>
      <c r="J148" s="819"/>
    </row>
    <row r="149" spans="1:11" x14ac:dyDescent="0.25">
      <c r="A149" s="1183"/>
      <c r="B149" s="246"/>
      <c r="C149" s="816"/>
      <c r="D149" s="820"/>
      <c r="E149" s="825" t="s">
        <v>871</v>
      </c>
      <c r="F149" s="834"/>
      <c r="G149" s="835">
        <f t="shared" ref="G149:I150" si="8">IF(F146=0," ",((G146-F146)/F146))</f>
        <v>0</v>
      </c>
      <c r="H149" s="835">
        <f t="shared" si="8"/>
        <v>0</v>
      </c>
      <c r="I149" s="835">
        <f t="shared" si="8"/>
        <v>0</v>
      </c>
      <c r="J149" s="819"/>
    </row>
    <row r="150" spans="1:11" x14ac:dyDescent="0.25">
      <c r="A150" s="1183"/>
      <c r="B150" s="246"/>
      <c r="C150" s="816"/>
      <c r="D150" s="820"/>
      <c r="E150" s="825" t="s">
        <v>872</v>
      </c>
      <c r="F150" s="834"/>
      <c r="G150" s="835" t="e">
        <f t="shared" ca="1" si="8"/>
        <v>#NAME?</v>
      </c>
      <c r="H150" s="835" t="e">
        <f t="shared" ca="1" si="8"/>
        <v>#NAME?</v>
      </c>
      <c r="I150" s="835" t="e">
        <f t="shared" ca="1" si="8"/>
        <v>#NAME?</v>
      </c>
      <c r="J150" s="819"/>
    </row>
    <row r="151" spans="1:11" x14ac:dyDescent="0.25">
      <c r="A151" s="1183"/>
      <c r="B151" s="246"/>
      <c r="C151" s="816"/>
      <c r="D151" s="820"/>
      <c r="E151" s="825" t="s">
        <v>873</v>
      </c>
      <c r="F151" s="834"/>
      <c r="G151" s="835" t="e">
        <f ca="1">IF(IF(G146=0,0,(G147/G146))=0," ",((G147-F147)/F147))</f>
        <v>#NAME?</v>
      </c>
      <c r="H151" s="835" t="e">
        <f ca="1">IF(IF(H146=0,0,(H147/H146))=0," ",((H147-G147)/G147))</f>
        <v>#NAME?</v>
      </c>
      <c r="I151" s="835" t="e">
        <f ca="1">IF(IF(I146=0,0,(I147/I146))=0," ",((I147-H147)/H147))</f>
        <v>#NAME?</v>
      </c>
      <c r="J151" s="819"/>
    </row>
    <row r="152" spans="1:11" x14ac:dyDescent="0.25">
      <c r="A152" s="1183"/>
      <c r="B152" s="246"/>
      <c r="C152" s="816"/>
      <c r="D152" s="817">
        <v>425</v>
      </c>
      <c r="E152" s="818" t="s">
        <v>34</v>
      </c>
      <c r="F152" s="1177" t="s">
        <v>247</v>
      </c>
      <c r="G152" s="1178"/>
      <c r="H152" s="1178"/>
      <c r="I152" s="1179"/>
      <c r="J152" s="819"/>
      <c r="K152" s="431">
        <v>4240</v>
      </c>
    </row>
    <row r="153" spans="1:11" x14ac:dyDescent="0.25">
      <c r="A153" s="1183"/>
      <c r="B153" s="246"/>
      <c r="C153" s="816"/>
      <c r="D153" s="820"/>
      <c r="E153" s="821" t="s">
        <v>50</v>
      </c>
      <c r="F153" s="822"/>
      <c r="G153" s="823"/>
      <c r="H153" s="823"/>
      <c r="I153" s="824"/>
      <c r="J153" s="819"/>
    </row>
    <row r="154" spans="1:11" x14ac:dyDescent="0.25">
      <c r="A154" s="1183"/>
      <c r="B154" s="246"/>
      <c r="C154" s="816"/>
      <c r="D154" s="820"/>
      <c r="E154" s="825" t="s">
        <v>867</v>
      </c>
      <c r="F154" s="1177" t="s">
        <v>19</v>
      </c>
      <c r="G154" s="1178"/>
      <c r="H154" s="1178"/>
      <c r="I154" s="1179"/>
      <c r="J154" s="819"/>
    </row>
    <row r="155" spans="1:11" x14ac:dyDescent="0.25">
      <c r="A155" s="1183"/>
      <c r="B155" s="246"/>
      <c r="C155" s="816"/>
      <c r="D155" s="820"/>
      <c r="E155" s="825" t="s">
        <v>28</v>
      </c>
      <c r="F155" s="1177" t="s">
        <v>245</v>
      </c>
      <c r="G155" s="1178"/>
      <c r="H155" s="1178"/>
      <c r="I155" s="1179"/>
      <c r="J155" s="819"/>
    </row>
    <row r="156" spans="1:11" x14ac:dyDescent="0.25">
      <c r="A156" s="1183"/>
      <c r="B156" s="246"/>
      <c r="C156" s="816"/>
      <c r="D156" s="820"/>
      <c r="E156" s="1180"/>
      <c r="F156" s="337">
        <v>2023</v>
      </c>
      <c r="G156" s="826">
        <v>2024</v>
      </c>
      <c r="H156" s="826">
        <v>2025</v>
      </c>
      <c r="I156" s="827">
        <v>2026</v>
      </c>
      <c r="J156" s="819"/>
    </row>
    <row r="157" spans="1:11" x14ac:dyDescent="0.25">
      <c r="A157" s="1183"/>
      <c r="B157" s="246"/>
      <c r="C157" s="816"/>
      <c r="D157" s="820"/>
      <c r="E157" s="1181"/>
      <c r="F157" s="828" t="s">
        <v>56</v>
      </c>
      <c r="G157" s="829" t="s">
        <v>57</v>
      </c>
      <c r="H157" s="829" t="s">
        <v>57</v>
      </c>
      <c r="I157" s="830" t="s">
        <v>57</v>
      </c>
      <c r="J157" s="819"/>
    </row>
    <row r="158" spans="1:11" x14ac:dyDescent="0.25">
      <c r="A158" s="1183"/>
      <c r="B158" s="246"/>
      <c r="C158" s="816"/>
      <c r="D158" s="820"/>
      <c r="E158" s="825" t="s">
        <v>868</v>
      </c>
      <c r="F158" s="831">
        <v>65000</v>
      </c>
      <c r="G158" s="831">
        <v>65000</v>
      </c>
      <c r="H158" s="831">
        <v>65000</v>
      </c>
      <c r="I158" s="831">
        <v>65000</v>
      </c>
      <c r="J158" s="819"/>
    </row>
    <row r="159" spans="1:11" x14ac:dyDescent="0.25">
      <c r="A159" s="1183"/>
      <c r="B159" s="246"/>
      <c r="C159" s="816"/>
      <c r="D159" s="820"/>
      <c r="E159" s="825" t="s">
        <v>869</v>
      </c>
      <c r="F159" s="832" t="e">
        <f ca="1">INDEX(INDIRECT(_xlfn.CONCAT("'",_xlfn.CONCAT("0",K152),"'","!K:K")),MATCH(F152,INDIRECT(_xlfn.CONCAT("'",_xlfn.CONCAT("0",K152),"'","!F:F")),0))</f>
        <v>#NAME?</v>
      </c>
      <c r="G159" s="833" t="e">
        <f ca="1">INDEX(INDIRECT(_xlfn.CONCAT("'",_xlfn.CONCAT("0",K152," SH"),"'","!E25:BF25")),MATCH(F152,INDIRECT(_xlfn.CONCAT("'",_xlfn.CONCAT("0",K152," SH"),"'","!E8:BF8")),0))</f>
        <v>#NAME?</v>
      </c>
      <c r="H159" s="833" t="e">
        <f ca="1">INDEX(INDIRECT(_xlfn.CONCAT("'",_xlfn.CONCAT("0",K152," SH"),"'","!E51:BF51")),MATCH(F152,INDIRECT(_xlfn.CONCAT("'",_xlfn.CONCAT("0",K152," SH"),"'","!E34:BF34")),0))</f>
        <v>#NAME?</v>
      </c>
      <c r="I159" s="833" t="e">
        <f ca="1">INDEX(INDIRECT(_xlfn.CONCAT("'",_xlfn.CONCAT("0",K152," SH"),"'","!E77:BF77")),MATCH(F152,INDIRECT(_xlfn.CONCAT("'",_xlfn.CONCAT("0",K152," SH"),"'","!E60:BF60")),0))</f>
        <v>#NAME?</v>
      </c>
      <c r="J159" s="819"/>
    </row>
    <row r="160" spans="1:11" x14ac:dyDescent="0.25">
      <c r="A160" s="1183"/>
      <c r="B160" s="246"/>
      <c r="C160" s="816"/>
      <c r="D160" s="820"/>
      <c r="E160" s="825" t="s">
        <v>870</v>
      </c>
      <c r="F160" s="832" t="e">
        <f ca="1">IF(F158=0*(OR(F159=0))," ",F159/F158)</f>
        <v>#NAME?</v>
      </c>
      <c r="G160" s="832" t="e">
        <f ca="1">IF(G158=0*(OR(G159=0))," ",G159/G158)</f>
        <v>#NAME?</v>
      </c>
      <c r="H160" s="832" t="e">
        <f ca="1">IF(H158=0*(OR(H159=0))," ",H159/H158)</f>
        <v>#NAME?</v>
      </c>
      <c r="I160" s="832" t="e">
        <f ca="1">IF(I158=0*(OR(I159=0))," ",I159/I158)</f>
        <v>#NAME?</v>
      </c>
      <c r="J160" s="819"/>
    </row>
    <row r="161" spans="1:11" x14ac:dyDescent="0.25">
      <c r="A161" s="1183"/>
      <c r="B161" s="246"/>
      <c r="C161" s="816"/>
      <c r="D161" s="820"/>
      <c r="E161" s="825" t="s">
        <v>871</v>
      </c>
      <c r="F161" s="834"/>
      <c r="G161" s="835">
        <f t="shared" ref="G161:I162" si="9">IF(F158=0," ",((G158-F158)/F158))</f>
        <v>0</v>
      </c>
      <c r="H161" s="835">
        <f t="shared" si="9"/>
        <v>0</v>
      </c>
      <c r="I161" s="835">
        <f t="shared" si="9"/>
        <v>0</v>
      </c>
      <c r="J161" s="819"/>
    </row>
    <row r="162" spans="1:11" x14ac:dyDescent="0.25">
      <c r="A162" s="1183"/>
      <c r="B162" s="246"/>
      <c r="C162" s="816"/>
      <c r="D162" s="820"/>
      <c r="E162" s="825" t="s">
        <v>872</v>
      </c>
      <c r="F162" s="834"/>
      <c r="G162" s="835" t="e">
        <f t="shared" ca="1" si="9"/>
        <v>#NAME?</v>
      </c>
      <c r="H162" s="835" t="e">
        <f t="shared" ca="1" si="9"/>
        <v>#NAME?</v>
      </c>
      <c r="I162" s="835" t="e">
        <f t="shared" ca="1" si="9"/>
        <v>#NAME?</v>
      </c>
      <c r="J162" s="819"/>
    </row>
    <row r="163" spans="1:11" x14ac:dyDescent="0.25">
      <c r="A163" s="1183"/>
      <c r="B163" s="246"/>
      <c r="C163" s="816"/>
      <c r="D163" s="820"/>
      <c r="E163" s="825" t="s">
        <v>873</v>
      </c>
      <c r="F163" s="834"/>
      <c r="G163" s="835" t="e">
        <f ca="1">IF(IF(G158=0,0,(G159/G158))=0," ",((G159-F159)/F159))</f>
        <v>#NAME?</v>
      </c>
      <c r="H163" s="835" t="e">
        <f ca="1">IF(IF(H158=0,0,(H159/H158))=0," ",((H159-G159)/G159))</f>
        <v>#NAME?</v>
      </c>
      <c r="I163" s="835" t="e">
        <f ca="1">IF(IF(I158=0,0,(I159/I158))=0," ",((I159-H159)/H159))</f>
        <v>#NAME?</v>
      </c>
      <c r="J163" s="819"/>
    </row>
    <row r="164" spans="1:11" x14ac:dyDescent="0.25">
      <c r="A164" s="1183"/>
      <c r="B164" s="246"/>
      <c r="C164" s="816"/>
      <c r="D164" s="817">
        <v>106</v>
      </c>
      <c r="E164" s="818" t="s">
        <v>34</v>
      </c>
      <c r="F164" s="1177" t="s">
        <v>249</v>
      </c>
      <c r="G164" s="1178"/>
      <c r="H164" s="1178"/>
      <c r="I164" s="1179"/>
      <c r="J164" s="819"/>
      <c r="K164" s="431">
        <v>4240</v>
      </c>
    </row>
    <row r="165" spans="1:11" x14ac:dyDescent="0.25">
      <c r="A165" s="1183"/>
      <c r="B165" s="246"/>
      <c r="C165" s="816"/>
      <c r="D165" s="820"/>
      <c r="E165" s="821" t="s">
        <v>50</v>
      </c>
      <c r="F165" s="822"/>
      <c r="G165" s="823"/>
      <c r="H165" s="823"/>
      <c r="I165" s="824"/>
      <c r="J165" s="819"/>
    </row>
    <row r="166" spans="1:11" x14ac:dyDescent="0.25">
      <c r="A166" s="1183"/>
      <c r="B166" s="246"/>
      <c r="C166" s="816"/>
      <c r="D166" s="820"/>
      <c r="E166" s="825" t="s">
        <v>867</v>
      </c>
      <c r="F166" s="1177" t="s">
        <v>19</v>
      </c>
      <c r="G166" s="1178"/>
      <c r="H166" s="1178"/>
      <c r="I166" s="1179"/>
      <c r="J166" s="819"/>
    </row>
    <row r="167" spans="1:11" x14ac:dyDescent="0.25">
      <c r="A167" s="1183"/>
      <c r="B167" s="246"/>
      <c r="C167" s="816"/>
      <c r="D167" s="820"/>
      <c r="E167" s="825" t="s">
        <v>28</v>
      </c>
      <c r="F167" s="1177" t="s">
        <v>242</v>
      </c>
      <c r="G167" s="1178"/>
      <c r="H167" s="1178"/>
      <c r="I167" s="1179"/>
      <c r="J167" s="819"/>
    </row>
    <row r="168" spans="1:11" x14ac:dyDescent="0.25">
      <c r="A168" s="1183"/>
      <c r="B168" s="246"/>
      <c r="C168" s="816"/>
      <c r="D168" s="820"/>
      <c r="E168" s="1180"/>
      <c r="F168" s="337">
        <v>2023</v>
      </c>
      <c r="G168" s="826">
        <v>2024</v>
      </c>
      <c r="H168" s="826">
        <v>2025</v>
      </c>
      <c r="I168" s="827">
        <v>2026</v>
      </c>
      <c r="J168" s="819"/>
    </row>
    <row r="169" spans="1:11" x14ac:dyDescent="0.25">
      <c r="A169" s="1183"/>
      <c r="B169" s="246"/>
      <c r="C169" s="816"/>
      <c r="D169" s="820"/>
      <c r="E169" s="1181"/>
      <c r="F169" s="828" t="s">
        <v>56</v>
      </c>
      <c r="G169" s="829" t="s">
        <v>57</v>
      </c>
      <c r="H169" s="829" t="s">
        <v>57</v>
      </c>
      <c r="I169" s="830" t="s">
        <v>57</v>
      </c>
      <c r="J169" s="819"/>
    </row>
    <row r="170" spans="1:11" x14ac:dyDescent="0.25">
      <c r="A170" s="1183"/>
      <c r="B170" s="246"/>
      <c r="C170" s="816"/>
      <c r="D170" s="820"/>
      <c r="E170" s="825" t="s">
        <v>868</v>
      </c>
      <c r="F170" s="831">
        <v>4</v>
      </c>
      <c r="G170" s="831">
        <v>4</v>
      </c>
      <c r="H170" s="831">
        <v>4</v>
      </c>
      <c r="I170" s="831">
        <v>4</v>
      </c>
      <c r="J170" s="819"/>
    </row>
    <row r="171" spans="1:11" x14ac:dyDescent="0.25">
      <c r="A171" s="1183"/>
      <c r="B171" s="246"/>
      <c r="C171" s="816"/>
      <c r="D171" s="820"/>
      <c r="E171" s="825" t="s">
        <v>869</v>
      </c>
      <c r="F171" s="832" t="e">
        <f ca="1">INDEX(INDIRECT(_xlfn.CONCAT("'",_xlfn.CONCAT("0",K164),"'","!K:K")),MATCH(F164,INDIRECT(_xlfn.CONCAT("'",_xlfn.CONCAT("0",K164),"'","!F:F")),0))</f>
        <v>#NAME?</v>
      </c>
      <c r="G171" s="833" t="e">
        <f ca="1">INDEX(INDIRECT(_xlfn.CONCAT("'",_xlfn.CONCAT("0",K164," SH"),"'","!E25:BF25")),MATCH(F164,INDIRECT(_xlfn.CONCAT("'",_xlfn.CONCAT("0",K164," SH"),"'","!E8:BF8")),0))</f>
        <v>#NAME?</v>
      </c>
      <c r="H171" s="833" t="e">
        <f ca="1">INDEX(INDIRECT(_xlfn.CONCAT("'",_xlfn.CONCAT("0",K164," SH"),"'","!E51:BF51")),MATCH(F164,INDIRECT(_xlfn.CONCAT("'",_xlfn.CONCAT("0",K164," SH"),"'","!E34:BF34")),0))</f>
        <v>#NAME?</v>
      </c>
      <c r="I171" s="833" t="e">
        <f ca="1">INDEX(INDIRECT(_xlfn.CONCAT("'",_xlfn.CONCAT("0",K164," SH"),"'","!E77:BF77")),MATCH(F164,INDIRECT(_xlfn.CONCAT("'",_xlfn.CONCAT("0",K164," SH"),"'","!E60:BF60")),0))</f>
        <v>#NAME?</v>
      </c>
      <c r="J171" s="819"/>
    </row>
    <row r="172" spans="1:11" x14ac:dyDescent="0.25">
      <c r="A172" s="1183"/>
      <c r="B172" s="246"/>
      <c r="C172" s="816"/>
      <c r="D172" s="820"/>
      <c r="E172" s="825" t="s">
        <v>870</v>
      </c>
      <c r="F172" s="832" t="e">
        <f ca="1">IF(F170=0*(OR(F171=0))," ",F171/F170)</f>
        <v>#NAME?</v>
      </c>
      <c r="G172" s="832" t="e">
        <f ca="1">IF(G170=0*(OR(G171=0))," ",G171/G170)</f>
        <v>#NAME?</v>
      </c>
      <c r="H172" s="832" t="e">
        <f ca="1">IF(H170=0*(OR(H171=0))," ",H171/H170)</f>
        <v>#NAME?</v>
      </c>
      <c r="I172" s="832" t="e">
        <f ca="1">IF(I170=0*(OR(I171=0))," ",I171/I170)</f>
        <v>#NAME?</v>
      </c>
      <c r="J172" s="819"/>
    </row>
    <row r="173" spans="1:11" x14ac:dyDescent="0.25">
      <c r="A173" s="1183"/>
      <c r="B173" s="246"/>
      <c r="C173" s="816"/>
      <c r="D173" s="820"/>
      <c r="E173" s="825" t="s">
        <v>871</v>
      </c>
      <c r="F173" s="834"/>
      <c r="G173" s="835">
        <f t="shared" ref="G173:I174" si="10">IF(F170=0," ",((G170-F170)/F170))</f>
        <v>0</v>
      </c>
      <c r="H173" s="835">
        <f t="shared" si="10"/>
        <v>0</v>
      </c>
      <c r="I173" s="835">
        <f t="shared" si="10"/>
        <v>0</v>
      </c>
      <c r="J173" s="819"/>
    </row>
    <row r="174" spans="1:11" x14ac:dyDescent="0.25">
      <c r="A174" s="1183"/>
      <c r="B174" s="246"/>
      <c r="C174" s="816"/>
      <c r="D174" s="820"/>
      <c r="E174" s="825" t="s">
        <v>872</v>
      </c>
      <c r="F174" s="834"/>
      <c r="G174" s="835" t="e">
        <f t="shared" ca="1" si="10"/>
        <v>#NAME?</v>
      </c>
      <c r="H174" s="835" t="e">
        <f t="shared" ca="1" si="10"/>
        <v>#NAME?</v>
      </c>
      <c r="I174" s="835" t="e">
        <f t="shared" ca="1" si="10"/>
        <v>#NAME?</v>
      </c>
      <c r="J174" s="819"/>
    </row>
    <row r="175" spans="1:11" x14ac:dyDescent="0.25">
      <c r="A175" s="1182"/>
      <c r="B175" s="246"/>
      <c r="C175" s="816"/>
      <c r="D175" s="820"/>
      <c r="E175" s="825" t="s">
        <v>873</v>
      </c>
      <c r="F175" s="834"/>
      <c r="G175" s="835" t="e">
        <f ca="1">IF(IF(G170=0,0,(G171/G170))=0," ",((G171-F171)/F171))</f>
        <v>#NAME?</v>
      </c>
      <c r="H175" s="835" t="e">
        <f ca="1">IF(IF(H170=0,0,(H171/H170))=0," ",((H171-G171)/G171))</f>
        <v>#NAME?</v>
      </c>
      <c r="I175" s="835" t="e">
        <f ca="1">IF(IF(I170=0,0,(I171/I170))=0," ",((I171-H171)/H171))</f>
        <v>#NAME?</v>
      </c>
      <c r="J175" s="819"/>
    </row>
    <row r="176" spans="1:11" x14ac:dyDescent="0.25">
      <c r="A176" s="1182"/>
      <c r="B176" s="838"/>
      <c r="C176" s="839"/>
      <c r="D176" s="800"/>
      <c r="E176" s="800"/>
      <c r="F176" s="800"/>
      <c r="G176" s="800"/>
      <c r="H176" s="800"/>
      <c r="I176" s="800"/>
      <c r="J176" s="801"/>
    </row>
    <row r="177" spans="1:11" x14ac:dyDescent="0.25">
      <c r="A177" s="431" t="s">
        <v>21</v>
      </c>
    </row>
    <row r="178" spans="1:11" x14ac:dyDescent="0.25">
      <c r="A178" s="1182" t="str">
        <f>F183&amp;" "&amp;G183</f>
        <v>4260 Administrimi i pyjeve dhe kullotave</v>
      </c>
      <c r="B178" s="802"/>
      <c r="C178" s="803"/>
      <c r="D178" s="580"/>
      <c r="E178" s="804"/>
      <c r="F178" s="580"/>
      <c r="G178" s="580"/>
      <c r="H178" s="580"/>
      <c r="I178" s="580"/>
      <c r="J178" s="582"/>
    </row>
    <row r="179" spans="1:11" x14ac:dyDescent="0.25">
      <c r="A179" s="1182"/>
      <c r="B179" s="802"/>
      <c r="C179" s="583"/>
      <c r="D179" s="584"/>
      <c r="E179" s="1184" t="s">
        <v>184</v>
      </c>
      <c r="F179" s="1184"/>
      <c r="G179" s="1184"/>
      <c r="H179" s="1184"/>
      <c r="I179" s="1184"/>
      <c r="J179" s="585"/>
    </row>
    <row r="180" spans="1:11" x14ac:dyDescent="0.25">
      <c r="A180" s="1182"/>
      <c r="B180" s="802"/>
      <c r="C180" s="583"/>
      <c r="D180" s="584"/>
      <c r="E180" s="805"/>
      <c r="F180" s="806"/>
      <c r="G180" s="584"/>
      <c r="H180" s="584"/>
      <c r="I180" s="584"/>
      <c r="J180" s="585"/>
    </row>
    <row r="181" spans="1:11" x14ac:dyDescent="0.25">
      <c r="A181" s="1182"/>
      <c r="B181" s="802"/>
      <c r="C181" s="583"/>
      <c r="D181" s="584"/>
      <c r="E181" s="807" t="s">
        <v>862</v>
      </c>
      <c r="F181" s="1185" t="s">
        <v>633</v>
      </c>
      <c r="G181" s="1185"/>
      <c r="H181" s="1185"/>
      <c r="I181" s="584"/>
      <c r="J181" s="585"/>
    </row>
    <row r="182" spans="1:11" x14ac:dyDescent="0.25">
      <c r="A182" s="1182"/>
      <c r="B182" s="802"/>
      <c r="C182" s="583"/>
      <c r="D182" s="584"/>
      <c r="E182" s="805"/>
      <c r="F182" s="806"/>
      <c r="G182" s="584"/>
      <c r="H182" s="584"/>
      <c r="I182" s="584"/>
      <c r="J182" s="585"/>
    </row>
    <row r="183" spans="1:11" x14ac:dyDescent="0.25">
      <c r="A183" s="1182"/>
      <c r="B183" s="802"/>
      <c r="C183" s="583"/>
      <c r="D183" s="584"/>
      <c r="E183" s="807" t="s">
        <v>49</v>
      </c>
      <c r="F183" s="808">
        <v>4260</v>
      </c>
      <c r="G183" s="809" t="s">
        <v>258</v>
      </c>
      <c r="H183" s="809"/>
      <c r="I183" s="810"/>
      <c r="J183" s="585"/>
    </row>
    <row r="184" spans="1:11" x14ac:dyDescent="0.25">
      <c r="A184" s="1182"/>
      <c r="B184" s="802"/>
      <c r="C184" s="583"/>
      <c r="D184" s="584"/>
      <c r="E184" s="806"/>
      <c r="F184" s="584"/>
      <c r="G184" s="584"/>
      <c r="H184" s="584"/>
      <c r="I184" s="584"/>
      <c r="J184" s="585"/>
    </row>
    <row r="185" spans="1:11" x14ac:dyDescent="0.25">
      <c r="A185" s="1183"/>
      <c r="B185" s="811"/>
      <c r="C185" s="812"/>
      <c r="D185" s="813" t="str">
        <f>K185&amp;"."&amp;J185</f>
        <v>1.1</v>
      </c>
      <c r="E185" s="814" t="s">
        <v>865</v>
      </c>
      <c r="F185" s="1186" t="s">
        <v>262</v>
      </c>
      <c r="G185" s="1187"/>
      <c r="H185" s="1187"/>
      <c r="I185" s="1188"/>
      <c r="J185" s="815">
        <v>1</v>
      </c>
      <c r="K185" s="431">
        <v>1</v>
      </c>
    </row>
    <row r="186" spans="1:11" x14ac:dyDescent="0.25">
      <c r="A186" s="1183"/>
      <c r="B186" s="246"/>
      <c r="C186" s="816"/>
      <c r="D186" s="817">
        <v>444</v>
      </c>
      <c r="E186" s="818" t="s">
        <v>34</v>
      </c>
      <c r="F186" s="1177" t="s">
        <v>265</v>
      </c>
      <c r="G186" s="1178"/>
      <c r="H186" s="1178"/>
      <c r="I186" s="1179"/>
      <c r="J186" s="819"/>
      <c r="K186" s="431">
        <v>4260</v>
      </c>
    </row>
    <row r="187" spans="1:11" x14ac:dyDescent="0.25">
      <c r="A187" s="1183"/>
      <c r="B187" s="246"/>
      <c r="C187" s="816"/>
      <c r="D187" s="820"/>
      <c r="E187" s="821" t="s">
        <v>50</v>
      </c>
      <c r="F187" s="822"/>
      <c r="G187" s="823"/>
      <c r="H187" s="823"/>
      <c r="I187" s="824"/>
      <c r="J187" s="819"/>
    </row>
    <row r="188" spans="1:11" x14ac:dyDescent="0.25">
      <c r="A188" s="1183"/>
      <c r="B188" s="246"/>
      <c r="C188" s="816"/>
      <c r="D188" s="820"/>
      <c r="E188" s="825" t="s">
        <v>867</v>
      </c>
      <c r="F188" s="1177" t="s">
        <v>19</v>
      </c>
      <c r="G188" s="1178"/>
      <c r="H188" s="1178"/>
      <c r="I188" s="1179"/>
      <c r="J188" s="819"/>
    </row>
    <row r="189" spans="1:11" x14ac:dyDescent="0.25">
      <c r="A189" s="1183"/>
      <c r="B189" s="246"/>
      <c r="C189" s="816"/>
      <c r="D189" s="820"/>
      <c r="E189" s="825" t="s">
        <v>28</v>
      </c>
      <c r="F189" s="1177" t="s">
        <v>245</v>
      </c>
      <c r="G189" s="1178"/>
      <c r="H189" s="1178"/>
      <c r="I189" s="1179"/>
      <c r="J189" s="819"/>
    </row>
    <row r="190" spans="1:11" x14ac:dyDescent="0.25">
      <c r="A190" s="1183"/>
      <c r="B190" s="246"/>
      <c r="C190" s="816"/>
      <c r="D190" s="820"/>
      <c r="E190" s="1180"/>
      <c r="F190" s="337">
        <v>2023</v>
      </c>
      <c r="G190" s="826">
        <v>2024</v>
      </c>
      <c r="H190" s="826">
        <v>2025</v>
      </c>
      <c r="I190" s="827">
        <v>2026</v>
      </c>
      <c r="J190" s="819"/>
    </row>
    <row r="191" spans="1:11" x14ac:dyDescent="0.25">
      <c r="A191" s="1183"/>
      <c r="B191" s="246"/>
      <c r="C191" s="816"/>
      <c r="D191" s="820"/>
      <c r="E191" s="1181"/>
      <c r="F191" s="828" t="s">
        <v>56</v>
      </c>
      <c r="G191" s="829" t="s">
        <v>57</v>
      </c>
      <c r="H191" s="829" t="s">
        <v>57</v>
      </c>
      <c r="I191" s="830" t="s">
        <v>57</v>
      </c>
      <c r="J191" s="819"/>
    </row>
    <row r="192" spans="1:11" x14ac:dyDescent="0.25">
      <c r="A192" s="1183"/>
      <c r="B192" s="246"/>
      <c r="C192" s="816"/>
      <c r="D192" s="820"/>
      <c r="E192" s="825" t="s">
        <v>868</v>
      </c>
      <c r="F192" s="831">
        <v>700</v>
      </c>
      <c r="G192" s="831">
        <v>700</v>
      </c>
      <c r="H192" s="831">
        <v>700</v>
      </c>
      <c r="I192" s="831">
        <v>700</v>
      </c>
      <c r="J192" s="819"/>
    </row>
    <row r="193" spans="1:11" x14ac:dyDescent="0.25">
      <c r="A193" s="1183"/>
      <c r="B193" s="246"/>
      <c r="C193" s="816"/>
      <c r="D193" s="820"/>
      <c r="E193" s="825" t="s">
        <v>869</v>
      </c>
      <c r="F193" s="832" t="e">
        <f ca="1">INDEX(INDIRECT(_xlfn.CONCAT("'",_xlfn.CONCAT("0",K186),"'","!K:K")),MATCH(F186,INDIRECT(_xlfn.CONCAT("'",_xlfn.CONCAT("0",K186),"'","!F:F")),0))</f>
        <v>#NAME?</v>
      </c>
      <c r="G193" s="833" t="e">
        <f ca="1">INDEX(INDIRECT(_xlfn.CONCAT("'",_xlfn.CONCAT("0",K186," SH"),"'","!E25:BF25")),MATCH(F186,INDIRECT(_xlfn.CONCAT("'",_xlfn.CONCAT("0",K186," SH"),"'","!E8:BF8")),0))</f>
        <v>#NAME?</v>
      </c>
      <c r="H193" s="833" t="e">
        <f ca="1">INDEX(INDIRECT(_xlfn.CONCAT("'",_xlfn.CONCAT("0",K186," SH"),"'","!E51:BF51")),MATCH(F186,INDIRECT(_xlfn.CONCAT("'",_xlfn.CONCAT("0",K186," SH"),"'","!E34:BF34")),0))</f>
        <v>#NAME?</v>
      </c>
      <c r="I193" s="833" t="e">
        <f ca="1">INDEX(INDIRECT(_xlfn.CONCAT("'",_xlfn.CONCAT("0",K186," SH"),"'","!E77:BF77")),MATCH(F186,INDIRECT(_xlfn.CONCAT("'",_xlfn.CONCAT("0",K186," SH"),"'","!E60:BF60")),0))</f>
        <v>#NAME?</v>
      </c>
      <c r="J193" s="819"/>
    </row>
    <row r="194" spans="1:11" x14ac:dyDescent="0.25">
      <c r="A194" s="1183"/>
      <c r="B194" s="246"/>
      <c r="C194" s="816"/>
      <c r="D194" s="820"/>
      <c r="E194" s="825" t="s">
        <v>870</v>
      </c>
      <c r="F194" s="832" t="e">
        <f ca="1">IF(F192=0*(OR(F193=0))," ",F193/F192)</f>
        <v>#NAME?</v>
      </c>
      <c r="G194" s="832" t="e">
        <f ca="1">IF(G192=0*(OR(G193=0))," ",G193/G192)</f>
        <v>#NAME?</v>
      </c>
      <c r="H194" s="832" t="e">
        <f ca="1">IF(H192=0*(OR(H193=0))," ",H193/H192)</f>
        <v>#NAME?</v>
      </c>
      <c r="I194" s="832" t="e">
        <f ca="1">IF(I192=0*(OR(I193=0))," ",I193/I192)</f>
        <v>#NAME?</v>
      </c>
      <c r="J194" s="819"/>
    </row>
    <row r="195" spans="1:11" x14ac:dyDescent="0.25">
      <c r="A195" s="1183"/>
      <c r="B195" s="246"/>
      <c r="C195" s="816"/>
      <c r="D195" s="820"/>
      <c r="E195" s="825" t="s">
        <v>871</v>
      </c>
      <c r="F195" s="834"/>
      <c r="G195" s="835">
        <f t="shared" ref="G195:I196" si="11">IF(F192=0," ",((G192-F192)/F192))</f>
        <v>0</v>
      </c>
      <c r="H195" s="835">
        <f t="shared" si="11"/>
        <v>0</v>
      </c>
      <c r="I195" s="835">
        <f t="shared" si="11"/>
        <v>0</v>
      </c>
      <c r="J195" s="819"/>
    </row>
    <row r="196" spans="1:11" x14ac:dyDescent="0.25">
      <c r="A196" s="1183"/>
      <c r="B196" s="246"/>
      <c r="C196" s="816"/>
      <c r="D196" s="820"/>
      <c r="E196" s="825" t="s">
        <v>872</v>
      </c>
      <c r="F196" s="834"/>
      <c r="G196" s="835" t="e">
        <f t="shared" ca="1" si="11"/>
        <v>#NAME?</v>
      </c>
      <c r="H196" s="835" t="e">
        <f t="shared" ca="1" si="11"/>
        <v>#NAME?</v>
      </c>
      <c r="I196" s="835" t="e">
        <f t="shared" ca="1" si="11"/>
        <v>#NAME?</v>
      </c>
      <c r="J196" s="819"/>
    </row>
    <row r="197" spans="1:11" x14ac:dyDescent="0.25">
      <c r="A197" s="1183"/>
      <c r="B197" s="246"/>
      <c r="C197" s="816"/>
      <c r="D197" s="820"/>
      <c r="E197" s="825" t="s">
        <v>873</v>
      </c>
      <c r="F197" s="834"/>
      <c r="G197" s="835" t="e">
        <f ca="1">IF(IF(G192=0,0,(G193/G192))=0," ",((G193-F193)/F193))</f>
        <v>#NAME?</v>
      </c>
      <c r="H197" s="835" t="e">
        <f ca="1">IF(IF(H192=0,0,(H193/H192))=0," ",((H193-G193)/G193))</f>
        <v>#NAME?</v>
      </c>
      <c r="I197" s="835" t="e">
        <f ca="1">IF(IF(I192=0,0,(I193/I192))=0," ",((I193-H193)/H193))</f>
        <v>#NAME?</v>
      </c>
      <c r="J197" s="819"/>
    </row>
    <row r="198" spans="1:11" x14ac:dyDescent="0.25">
      <c r="A198" s="1183"/>
      <c r="B198" s="246"/>
      <c r="C198" s="816"/>
      <c r="D198" s="817">
        <v>144</v>
      </c>
      <c r="E198" s="818" t="s">
        <v>34</v>
      </c>
      <c r="F198" s="1177" t="s">
        <v>267</v>
      </c>
      <c r="G198" s="1178"/>
      <c r="H198" s="1178"/>
      <c r="I198" s="1179"/>
      <c r="J198" s="819"/>
      <c r="K198" s="431">
        <v>4260</v>
      </c>
    </row>
    <row r="199" spans="1:11" x14ac:dyDescent="0.25">
      <c r="A199" s="1183"/>
      <c r="B199" s="246"/>
      <c r="C199" s="816"/>
      <c r="D199" s="820"/>
      <c r="E199" s="821" t="s">
        <v>50</v>
      </c>
      <c r="F199" s="822"/>
      <c r="G199" s="823"/>
      <c r="H199" s="823"/>
      <c r="I199" s="824"/>
      <c r="J199" s="819"/>
    </row>
    <row r="200" spans="1:11" x14ac:dyDescent="0.25">
      <c r="A200" s="1183"/>
      <c r="B200" s="246"/>
      <c r="C200" s="816"/>
      <c r="D200" s="820"/>
      <c r="E200" s="825" t="s">
        <v>867</v>
      </c>
      <c r="F200" s="1177" t="s">
        <v>19</v>
      </c>
      <c r="G200" s="1178"/>
      <c r="H200" s="1178"/>
      <c r="I200" s="1179"/>
      <c r="J200" s="819"/>
    </row>
    <row r="201" spans="1:11" x14ac:dyDescent="0.25">
      <c r="A201" s="1183"/>
      <c r="B201" s="246"/>
      <c r="C201" s="816"/>
      <c r="D201" s="820"/>
      <c r="E201" s="825" t="s">
        <v>28</v>
      </c>
      <c r="F201" s="1177" t="s">
        <v>42</v>
      </c>
      <c r="G201" s="1178"/>
      <c r="H201" s="1178"/>
      <c r="I201" s="1179"/>
      <c r="J201" s="819"/>
    </row>
    <row r="202" spans="1:11" x14ac:dyDescent="0.25">
      <c r="A202" s="1183"/>
      <c r="B202" s="246"/>
      <c r="C202" s="816"/>
      <c r="D202" s="820"/>
      <c r="E202" s="1180"/>
      <c r="F202" s="337">
        <v>2023</v>
      </c>
      <c r="G202" s="826">
        <v>2024</v>
      </c>
      <c r="H202" s="826">
        <v>2025</v>
      </c>
      <c r="I202" s="827">
        <v>2026</v>
      </c>
      <c r="J202" s="819"/>
    </row>
    <row r="203" spans="1:11" x14ac:dyDescent="0.25">
      <c r="A203" s="1183"/>
      <c r="B203" s="246"/>
      <c r="C203" s="816"/>
      <c r="D203" s="820"/>
      <c r="E203" s="1181"/>
      <c r="F203" s="828" t="s">
        <v>56</v>
      </c>
      <c r="G203" s="829" t="s">
        <v>57</v>
      </c>
      <c r="H203" s="829" t="s">
        <v>57</v>
      </c>
      <c r="I203" s="830" t="s">
        <v>57</v>
      </c>
      <c r="J203" s="819"/>
    </row>
    <row r="204" spans="1:11" x14ac:dyDescent="0.25">
      <c r="A204" s="1183"/>
      <c r="B204" s="246"/>
      <c r="C204" s="816"/>
      <c r="D204" s="820"/>
      <c r="E204" s="825" t="s">
        <v>868</v>
      </c>
      <c r="F204" s="831">
        <v>10</v>
      </c>
      <c r="G204" s="831">
        <v>10</v>
      </c>
      <c r="H204" s="831">
        <v>10</v>
      </c>
      <c r="I204" s="831">
        <v>10</v>
      </c>
      <c r="J204" s="819"/>
    </row>
    <row r="205" spans="1:11" x14ac:dyDescent="0.25">
      <c r="A205" s="1183"/>
      <c r="B205" s="246"/>
      <c r="C205" s="816"/>
      <c r="D205" s="820"/>
      <c r="E205" s="825" t="s">
        <v>869</v>
      </c>
      <c r="F205" s="832" t="e">
        <f ca="1">INDEX(INDIRECT(_xlfn.CONCAT("'",_xlfn.CONCAT("0",K198),"'","!K:K")),MATCH(F198,INDIRECT(_xlfn.CONCAT("'",_xlfn.CONCAT("0",K198),"'","!F:F")),0))</f>
        <v>#NAME?</v>
      </c>
      <c r="G205" s="833" t="e">
        <f ca="1">INDEX(INDIRECT(_xlfn.CONCAT("'",_xlfn.CONCAT("0",K198," SH"),"'","!E25:BF25")),MATCH(F198,INDIRECT(_xlfn.CONCAT("'",_xlfn.CONCAT("0",K198," SH"),"'","!E8:BF8")),0))</f>
        <v>#NAME?</v>
      </c>
      <c r="H205" s="833" t="e">
        <f ca="1">INDEX(INDIRECT(_xlfn.CONCAT("'",_xlfn.CONCAT("0",K198," SH"),"'","!E51:BF51")),MATCH(F198,INDIRECT(_xlfn.CONCAT("'",_xlfn.CONCAT("0",K198," SH"),"'","!E34:BF34")),0))</f>
        <v>#NAME?</v>
      </c>
      <c r="I205" s="833" t="e">
        <f ca="1">INDEX(INDIRECT(_xlfn.CONCAT("'",_xlfn.CONCAT("0",K198," SH"),"'","!E77:BF77")),MATCH(F198,INDIRECT(_xlfn.CONCAT("'",_xlfn.CONCAT("0",K198," SH"),"'","!E60:BF60")),0))</f>
        <v>#NAME?</v>
      </c>
      <c r="J205" s="819"/>
    </row>
    <row r="206" spans="1:11" x14ac:dyDescent="0.25">
      <c r="A206" s="1183"/>
      <c r="B206" s="246"/>
      <c r="C206" s="816"/>
      <c r="D206" s="820"/>
      <c r="E206" s="825" t="s">
        <v>870</v>
      </c>
      <c r="F206" s="832" t="e">
        <f ca="1">IF(F204=0*(OR(F205=0))," ",F205/F204)</f>
        <v>#NAME?</v>
      </c>
      <c r="G206" s="832" t="e">
        <f ca="1">IF(G204=0*(OR(G205=0))," ",G205/G204)</f>
        <v>#NAME?</v>
      </c>
      <c r="H206" s="832" t="e">
        <f ca="1">IF(H204=0*(OR(H205=0))," ",H205/H204)</f>
        <v>#NAME?</v>
      </c>
      <c r="I206" s="832" t="e">
        <f ca="1">IF(I204=0*(OR(I205=0))," ",I205/I204)</f>
        <v>#NAME?</v>
      </c>
      <c r="J206" s="819"/>
    </row>
    <row r="207" spans="1:11" x14ac:dyDescent="0.25">
      <c r="A207" s="1183"/>
      <c r="B207" s="246"/>
      <c r="C207" s="816"/>
      <c r="D207" s="820"/>
      <c r="E207" s="825" t="s">
        <v>871</v>
      </c>
      <c r="F207" s="834"/>
      <c r="G207" s="835">
        <f t="shared" ref="G207:I208" si="12">IF(F204=0," ",((G204-F204)/F204))</f>
        <v>0</v>
      </c>
      <c r="H207" s="835">
        <f t="shared" si="12"/>
        <v>0</v>
      </c>
      <c r="I207" s="835">
        <f t="shared" si="12"/>
        <v>0</v>
      </c>
      <c r="J207" s="819"/>
    </row>
    <row r="208" spans="1:11" x14ac:dyDescent="0.25">
      <c r="A208" s="1183"/>
      <c r="B208" s="246"/>
      <c r="C208" s="816"/>
      <c r="D208" s="820"/>
      <c r="E208" s="825" t="s">
        <v>872</v>
      </c>
      <c r="F208" s="834"/>
      <c r="G208" s="835" t="e">
        <f t="shared" ca="1" si="12"/>
        <v>#NAME?</v>
      </c>
      <c r="H208" s="835" t="e">
        <f t="shared" ca="1" si="12"/>
        <v>#NAME?</v>
      </c>
      <c r="I208" s="835" t="e">
        <f t="shared" ca="1" si="12"/>
        <v>#NAME?</v>
      </c>
      <c r="J208" s="819"/>
    </row>
    <row r="209" spans="1:11" x14ac:dyDescent="0.25">
      <c r="A209" s="1182"/>
      <c r="B209" s="246"/>
      <c r="C209" s="816"/>
      <c r="D209" s="820"/>
      <c r="E209" s="825" t="s">
        <v>873</v>
      </c>
      <c r="F209" s="834"/>
      <c r="G209" s="835" t="e">
        <f ca="1">IF(IF(G204=0,0,(G205/G204))=0," ",((G205-F205)/F205))</f>
        <v>#NAME?</v>
      </c>
      <c r="H209" s="835" t="e">
        <f ca="1">IF(IF(H204=0,0,(H205/H204))=0," ",((H205-G205)/G205))</f>
        <v>#NAME?</v>
      </c>
      <c r="I209" s="835" t="e">
        <f ca="1">IF(IF(I204=0,0,(I205/I204))=0," ",((I205-H205)/H205))</f>
        <v>#NAME?</v>
      </c>
      <c r="J209" s="819"/>
    </row>
    <row r="210" spans="1:11" x14ac:dyDescent="0.25">
      <c r="A210" s="1182"/>
      <c r="B210" s="838"/>
      <c r="C210" s="839"/>
      <c r="D210" s="800"/>
      <c r="E210" s="800"/>
      <c r="F210" s="800"/>
      <c r="G210" s="800"/>
      <c r="H210" s="800"/>
      <c r="I210" s="800"/>
      <c r="J210" s="801"/>
    </row>
    <row r="211" spans="1:11" x14ac:dyDescent="0.25">
      <c r="A211" s="431" t="s">
        <v>21</v>
      </c>
    </row>
    <row r="212" spans="1:11" x14ac:dyDescent="0.25">
      <c r="A212" s="1182" t="str">
        <f>F217&amp;" "&amp;G217</f>
        <v>4520 Rrjeti rrugor rural</v>
      </c>
      <c r="B212" s="802"/>
      <c r="C212" s="803"/>
      <c r="D212" s="580"/>
      <c r="E212" s="804"/>
      <c r="F212" s="580"/>
      <c r="G212" s="580"/>
      <c r="H212" s="580"/>
      <c r="I212" s="580"/>
      <c r="J212" s="582"/>
    </row>
    <row r="213" spans="1:11" x14ac:dyDescent="0.25">
      <c r="A213" s="1182"/>
      <c r="B213" s="802"/>
      <c r="C213" s="583"/>
      <c r="D213" s="584"/>
      <c r="E213" s="1184" t="s">
        <v>184</v>
      </c>
      <c r="F213" s="1184"/>
      <c r="G213" s="1184"/>
      <c r="H213" s="1184"/>
      <c r="I213" s="1184"/>
      <c r="J213" s="585"/>
    </row>
    <row r="214" spans="1:11" x14ac:dyDescent="0.25">
      <c r="A214" s="1182"/>
      <c r="B214" s="802"/>
      <c r="C214" s="583"/>
      <c r="D214" s="584"/>
      <c r="E214" s="805"/>
      <c r="F214" s="806"/>
      <c r="G214" s="584"/>
      <c r="H214" s="584"/>
      <c r="I214" s="584"/>
      <c r="J214" s="585"/>
    </row>
    <row r="215" spans="1:11" x14ac:dyDescent="0.25">
      <c r="A215" s="1182"/>
      <c r="B215" s="802"/>
      <c r="C215" s="583"/>
      <c r="D215" s="584"/>
      <c r="E215" s="807" t="s">
        <v>862</v>
      </c>
      <c r="F215" s="1185" t="s">
        <v>633</v>
      </c>
      <c r="G215" s="1185"/>
      <c r="H215" s="1185"/>
      <c r="I215" s="584"/>
      <c r="J215" s="585"/>
    </row>
    <row r="216" spans="1:11" x14ac:dyDescent="0.25">
      <c r="A216" s="1182"/>
      <c r="B216" s="802"/>
      <c r="C216" s="583"/>
      <c r="D216" s="584"/>
      <c r="E216" s="805"/>
      <c r="F216" s="806"/>
      <c r="G216" s="584"/>
      <c r="H216" s="584"/>
      <c r="I216" s="584"/>
      <c r="J216" s="585"/>
    </row>
    <row r="217" spans="1:11" x14ac:dyDescent="0.25">
      <c r="A217" s="1182"/>
      <c r="B217" s="802"/>
      <c r="C217" s="583"/>
      <c r="D217" s="584"/>
      <c r="E217" s="807" t="s">
        <v>49</v>
      </c>
      <c r="F217" s="808">
        <v>4520</v>
      </c>
      <c r="G217" s="809" t="s">
        <v>272</v>
      </c>
      <c r="H217" s="809"/>
      <c r="I217" s="810"/>
      <c r="J217" s="585"/>
    </row>
    <row r="218" spans="1:11" x14ac:dyDescent="0.25">
      <c r="A218" s="1182"/>
      <c r="B218" s="802"/>
      <c r="C218" s="583"/>
      <c r="D218" s="584"/>
      <c r="E218" s="806"/>
      <c r="F218" s="584"/>
      <c r="G218" s="584"/>
      <c r="H218" s="584"/>
      <c r="I218" s="584"/>
      <c r="J218" s="585"/>
    </row>
    <row r="219" spans="1:11" x14ac:dyDescent="0.25">
      <c r="A219" s="1183"/>
      <c r="B219" s="811"/>
      <c r="C219" s="812"/>
      <c r="D219" s="813" t="str">
        <f>K219&amp;"."&amp;J219</f>
        <v>1.1</v>
      </c>
      <c r="E219" s="814" t="s">
        <v>865</v>
      </c>
      <c r="F219" s="1186" t="s">
        <v>277</v>
      </c>
      <c r="G219" s="1187"/>
      <c r="H219" s="1187"/>
      <c r="I219" s="1188"/>
      <c r="J219" s="815">
        <v>1</v>
      </c>
      <c r="K219" s="431">
        <v>1</v>
      </c>
    </row>
    <row r="220" spans="1:11" x14ac:dyDescent="0.25">
      <c r="A220" s="1183"/>
      <c r="B220" s="246"/>
      <c r="C220" s="816"/>
      <c r="D220" s="817">
        <v>374</v>
      </c>
      <c r="E220" s="818" t="s">
        <v>34</v>
      </c>
      <c r="F220" s="1177" t="s">
        <v>281</v>
      </c>
      <c r="G220" s="1178"/>
      <c r="H220" s="1178"/>
      <c r="I220" s="1179"/>
      <c r="J220" s="819"/>
      <c r="K220" s="431">
        <v>4520</v>
      </c>
    </row>
    <row r="221" spans="1:11" x14ac:dyDescent="0.25">
      <c r="A221" s="1183"/>
      <c r="B221" s="246"/>
      <c r="C221" s="816"/>
      <c r="D221" s="820"/>
      <c r="E221" s="821" t="s">
        <v>50</v>
      </c>
      <c r="F221" s="822"/>
      <c r="G221" s="823"/>
      <c r="H221" s="823"/>
      <c r="I221" s="824"/>
      <c r="J221" s="819"/>
    </row>
    <row r="222" spans="1:11" x14ac:dyDescent="0.25">
      <c r="A222" s="1183"/>
      <c r="B222" s="246"/>
      <c r="C222" s="816"/>
      <c r="D222" s="820"/>
      <c r="E222" s="825" t="s">
        <v>867</v>
      </c>
      <c r="F222" s="1177" t="s">
        <v>19</v>
      </c>
      <c r="G222" s="1178"/>
      <c r="H222" s="1178"/>
      <c r="I222" s="1179"/>
      <c r="J222" s="819"/>
    </row>
    <row r="223" spans="1:11" x14ac:dyDescent="0.25">
      <c r="A223" s="1183"/>
      <c r="B223" s="246"/>
      <c r="C223" s="816"/>
      <c r="D223" s="820"/>
      <c r="E223" s="825" t="s">
        <v>28</v>
      </c>
      <c r="F223" s="1177" t="s">
        <v>242</v>
      </c>
      <c r="G223" s="1178"/>
      <c r="H223" s="1178"/>
      <c r="I223" s="1179"/>
      <c r="J223" s="819"/>
    </row>
    <row r="224" spans="1:11" x14ac:dyDescent="0.25">
      <c r="A224" s="1183"/>
      <c r="B224" s="246"/>
      <c r="C224" s="816"/>
      <c r="D224" s="820"/>
      <c r="E224" s="1180"/>
      <c r="F224" s="337">
        <v>2023</v>
      </c>
      <c r="G224" s="826">
        <v>2024</v>
      </c>
      <c r="H224" s="826">
        <v>2025</v>
      </c>
      <c r="I224" s="827">
        <v>2026</v>
      </c>
      <c r="J224" s="819"/>
    </row>
    <row r="225" spans="1:11" x14ac:dyDescent="0.25">
      <c r="A225" s="1183"/>
      <c r="B225" s="246"/>
      <c r="C225" s="816"/>
      <c r="D225" s="820"/>
      <c r="E225" s="1181"/>
      <c r="F225" s="828" t="s">
        <v>56</v>
      </c>
      <c r="G225" s="829" t="s">
        <v>57</v>
      </c>
      <c r="H225" s="829" t="s">
        <v>57</v>
      </c>
      <c r="I225" s="830" t="s">
        <v>57</v>
      </c>
      <c r="J225" s="819"/>
    </row>
    <row r="226" spans="1:11" x14ac:dyDescent="0.25">
      <c r="A226" s="1183"/>
      <c r="B226" s="246"/>
      <c r="C226" s="816"/>
      <c r="D226" s="820"/>
      <c r="E226" s="825" t="s">
        <v>868</v>
      </c>
      <c r="F226" s="831">
        <v>24</v>
      </c>
      <c r="G226" s="831">
        <v>30</v>
      </c>
      <c r="H226" s="831">
        <v>30</v>
      </c>
      <c r="I226" s="831">
        <v>30</v>
      </c>
      <c r="J226" s="819"/>
    </row>
    <row r="227" spans="1:11" x14ac:dyDescent="0.25">
      <c r="A227" s="1183"/>
      <c r="B227" s="246"/>
      <c r="C227" s="816"/>
      <c r="D227" s="820"/>
      <c r="E227" s="825" t="s">
        <v>869</v>
      </c>
      <c r="F227" s="832" t="e">
        <f ca="1">INDEX(INDIRECT(_xlfn.CONCAT("'",_xlfn.CONCAT("0",K220),"'","!K:K")),MATCH(F220,INDIRECT(_xlfn.CONCAT("'",_xlfn.CONCAT("0",K220),"'","!F:F")),0))</f>
        <v>#NAME?</v>
      </c>
      <c r="G227" s="833" t="e">
        <f ca="1">INDEX(INDIRECT(_xlfn.CONCAT("'",_xlfn.CONCAT("0",K220," SH"),"'","!E25:BF25")),MATCH(F220,INDIRECT(_xlfn.CONCAT("'",_xlfn.CONCAT("0",K220," SH"),"'","!E8:BF8")),0))</f>
        <v>#NAME?</v>
      </c>
      <c r="H227" s="833" t="e">
        <f ca="1">INDEX(INDIRECT(_xlfn.CONCAT("'",_xlfn.CONCAT("0",K220," SH"),"'","!E51:BF51")),MATCH(F220,INDIRECT(_xlfn.CONCAT("'",_xlfn.CONCAT("0",K220," SH"),"'","!E34:BF34")),0))</f>
        <v>#NAME?</v>
      </c>
      <c r="I227" s="833" t="e">
        <f ca="1">INDEX(INDIRECT(_xlfn.CONCAT("'",_xlfn.CONCAT("0",K220," SH"),"'","!E77:BF77")),MATCH(F220,INDIRECT(_xlfn.CONCAT("'",_xlfn.CONCAT("0",K220," SH"),"'","!E60:BF60")),0))</f>
        <v>#NAME?</v>
      </c>
      <c r="J227" s="819"/>
    </row>
    <row r="228" spans="1:11" x14ac:dyDescent="0.25">
      <c r="A228" s="1183"/>
      <c r="B228" s="246"/>
      <c r="C228" s="816"/>
      <c r="D228" s="820"/>
      <c r="E228" s="825" t="s">
        <v>870</v>
      </c>
      <c r="F228" s="832" t="e">
        <f ca="1">IF(F226=0*(OR(F227=0))," ",F227/F226)</f>
        <v>#NAME?</v>
      </c>
      <c r="G228" s="832" t="e">
        <f ca="1">IF(G226=0*(OR(G227=0))," ",G227/G226)</f>
        <v>#NAME?</v>
      </c>
      <c r="H228" s="832" t="e">
        <f ca="1">IF(H226=0*(OR(H227=0))," ",H227/H226)</f>
        <v>#NAME?</v>
      </c>
      <c r="I228" s="832" t="e">
        <f ca="1">IF(I226=0*(OR(I227=0))," ",I227/I226)</f>
        <v>#NAME?</v>
      </c>
      <c r="J228" s="819"/>
    </row>
    <row r="229" spans="1:11" x14ac:dyDescent="0.25">
      <c r="A229" s="1183"/>
      <c r="B229" s="246"/>
      <c r="C229" s="816"/>
      <c r="D229" s="820"/>
      <c r="E229" s="825" t="s">
        <v>871</v>
      </c>
      <c r="F229" s="834"/>
      <c r="G229" s="835">
        <f t="shared" ref="G229:I230" si="13">IF(F226=0," ",((G226-F226)/F226))</f>
        <v>0.25</v>
      </c>
      <c r="H229" s="835">
        <f t="shared" si="13"/>
        <v>0</v>
      </c>
      <c r="I229" s="835">
        <f t="shared" si="13"/>
        <v>0</v>
      </c>
      <c r="J229" s="819"/>
    </row>
    <row r="230" spans="1:11" x14ac:dyDescent="0.25">
      <c r="A230" s="1183"/>
      <c r="B230" s="246"/>
      <c r="C230" s="816"/>
      <c r="D230" s="820"/>
      <c r="E230" s="825" t="s">
        <v>872</v>
      </c>
      <c r="F230" s="834"/>
      <c r="G230" s="835" t="e">
        <f t="shared" ca="1" si="13"/>
        <v>#NAME?</v>
      </c>
      <c r="H230" s="835" t="e">
        <f t="shared" ca="1" si="13"/>
        <v>#NAME?</v>
      </c>
      <c r="I230" s="835" t="e">
        <f t="shared" ca="1" si="13"/>
        <v>#NAME?</v>
      </c>
      <c r="J230" s="819"/>
    </row>
    <row r="231" spans="1:11" x14ac:dyDescent="0.25">
      <c r="A231" s="1183"/>
      <c r="B231" s="246"/>
      <c r="C231" s="816"/>
      <c r="D231" s="820"/>
      <c r="E231" s="825" t="s">
        <v>873</v>
      </c>
      <c r="F231" s="834"/>
      <c r="G231" s="835" t="e">
        <f ca="1">IF(IF(G226=0,0,(G227/G226))=0," ",((G227-F227)/F227))</f>
        <v>#NAME?</v>
      </c>
      <c r="H231" s="835" t="e">
        <f ca="1">IF(IF(H226=0,0,(H227/H226))=0," ",((H227-G227)/G227))</f>
        <v>#NAME?</v>
      </c>
      <c r="I231" s="835" t="e">
        <f ca="1">IF(IF(I226=0,0,(I227/I226))=0," ",((I227-H227)/H227))</f>
        <v>#NAME?</v>
      </c>
      <c r="J231" s="819"/>
    </row>
    <row r="232" spans="1:11" x14ac:dyDescent="0.25">
      <c r="A232" s="1183"/>
      <c r="B232" s="246"/>
      <c r="C232" s="816"/>
      <c r="D232" s="817">
        <v>371</v>
      </c>
      <c r="E232" s="818" t="s">
        <v>34</v>
      </c>
      <c r="F232" s="1177" t="s">
        <v>283</v>
      </c>
      <c r="G232" s="1178"/>
      <c r="H232" s="1178"/>
      <c r="I232" s="1179"/>
      <c r="J232" s="819"/>
      <c r="K232" s="431">
        <v>4520</v>
      </c>
    </row>
    <row r="233" spans="1:11" x14ac:dyDescent="0.25">
      <c r="A233" s="1183"/>
      <c r="B233" s="246"/>
      <c r="C233" s="816"/>
      <c r="D233" s="820"/>
      <c r="E233" s="821" t="s">
        <v>50</v>
      </c>
      <c r="F233" s="822"/>
      <c r="G233" s="823"/>
      <c r="H233" s="823"/>
      <c r="I233" s="824"/>
      <c r="J233" s="819"/>
    </row>
    <row r="234" spans="1:11" x14ac:dyDescent="0.25">
      <c r="A234" s="1183"/>
      <c r="B234" s="246"/>
      <c r="C234" s="816"/>
      <c r="D234" s="820"/>
      <c r="E234" s="825" t="s">
        <v>867</v>
      </c>
      <c r="F234" s="1177" t="s">
        <v>19</v>
      </c>
      <c r="G234" s="1178"/>
      <c r="H234" s="1178"/>
      <c r="I234" s="1179"/>
      <c r="J234" s="819"/>
    </row>
    <row r="235" spans="1:11" x14ac:dyDescent="0.25">
      <c r="A235" s="1183"/>
      <c r="B235" s="246"/>
      <c r="C235" s="816"/>
      <c r="D235" s="820"/>
      <c r="E235" s="825" t="s">
        <v>28</v>
      </c>
      <c r="F235" s="1177" t="s">
        <v>242</v>
      </c>
      <c r="G235" s="1178"/>
      <c r="H235" s="1178"/>
      <c r="I235" s="1179"/>
      <c r="J235" s="819"/>
    </row>
    <row r="236" spans="1:11" x14ac:dyDescent="0.25">
      <c r="A236" s="1183"/>
      <c r="B236" s="246"/>
      <c r="C236" s="816"/>
      <c r="D236" s="820"/>
      <c r="E236" s="1180"/>
      <c r="F236" s="337">
        <v>2023</v>
      </c>
      <c r="G236" s="826">
        <v>2024</v>
      </c>
      <c r="H236" s="826">
        <v>2025</v>
      </c>
      <c r="I236" s="827">
        <v>2026</v>
      </c>
      <c r="J236" s="819"/>
    </row>
    <row r="237" spans="1:11" x14ac:dyDescent="0.25">
      <c r="A237" s="1183"/>
      <c r="B237" s="246"/>
      <c r="C237" s="816"/>
      <c r="D237" s="820"/>
      <c r="E237" s="1181"/>
      <c r="F237" s="828" t="s">
        <v>56</v>
      </c>
      <c r="G237" s="829" t="s">
        <v>57</v>
      </c>
      <c r="H237" s="829" t="s">
        <v>57</v>
      </c>
      <c r="I237" s="830" t="s">
        <v>57</v>
      </c>
      <c r="J237" s="819"/>
    </row>
    <row r="238" spans="1:11" x14ac:dyDescent="0.25">
      <c r="A238" s="1183"/>
      <c r="B238" s="246"/>
      <c r="C238" s="816"/>
      <c r="D238" s="820"/>
      <c r="E238" s="825" t="s">
        <v>868</v>
      </c>
      <c r="F238" s="831">
        <v>55</v>
      </c>
      <c r="G238" s="831">
        <v>60</v>
      </c>
      <c r="H238" s="831">
        <v>60</v>
      </c>
      <c r="I238" s="831">
        <v>60</v>
      </c>
      <c r="J238" s="819"/>
    </row>
    <row r="239" spans="1:11" x14ac:dyDescent="0.25">
      <c r="A239" s="1183"/>
      <c r="B239" s="246"/>
      <c r="C239" s="816"/>
      <c r="D239" s="820"/>
      <c r="E239" s="825" t="s">
        <v>869</v>
      </c>
      <c r="F239" s="832" t="e">
        <f ca="1">INDEX(INDIRECT(_xlfn.CONCAT("'",_xlfn.CONCAT("0",K232),"'","!K:K")),MATCH(F232,INDIRECT(_xlfn.CONCAT("'",_xlfn.CONCAT("0",K232),"'","!F:F")),0))</f>
        <v>#NAME?</v>
      </c>
      <c r="G239" s="833" t="e">
        <f ca="1">INDEX(INDIRECT(_xlfn.CONCAT("'",_xlfn.CONCAT("0",K232," SH"),"'","!E25:BF25")),MATCH(F232,INDIRECT(_xlfn.CONCAT("'",_xlfn.CONCAT("0",K232," SH"),"'","!E8:BF8")),0))</f>
        <v>#NAME?</v>
      </c>
      <c r="H239" s="833" t="e">
        <f ca="1">INDEX(INDIRECT(_xlfn.CONCAT("'",_xlfn.CONCAT("0",K232," SH"),"'","!E51:BF51")),MATCH(F232,INDIRECT(_xlfn.CONCAT("'",_xlfn.CONCAT("0",K232," SH"),"'","!E34:BF34")),0))</f>
        <v>#NAME?</v>
      </c>
      <c r="I239" s="833" t="e">
        <f ca="1">INDEX(INDIRECT(_xlfn.CONCAT("'",_xlfn.CONCAT("0",K232," SH"),"'","!E77:BF77")),MATCH(F232,INDIRECT(_xlfn.CONCAT("'",_xlfn.CONCAT("0",K232," SH"),"'","!E60:BF60")),0))</f>
        <v>#NAME?</v>
      </c>
      <c r="J239" s="819"/>
    </row>
    <row r="240" spans="1:11" x14ac:dyDescent="0.25">
      <c r="A240" s="1183"/>
      <c r="B240" s="246"/>
      <c r="C240" s="816"/>
      <c r="D240" s="820"/>
      <c r="E240" s="825" t="s">
        <v>870</v>
      </c>
      <c r="F240" s="832" t="e">
        <f ca="1">IF(F238=0*(OR(F239=0))," ",F239/F238)</f>
        <v>#NAME?</v>
      </c>
      <c r="G240" s="832" t="e">
        <f ca="1">IF(G238=0*(OR(G239=0))," ",G239/G238)</f>
        <v>#NAME?</v>
      </c>
      <c r="H240" s="832" t="e">
        <f ca="1">IF(H238=0*(OR(H239=0))," ",H239/H238)</f>
        <v>#NAME?</v>
      </c>
      <c r="I240" s="832" t="e">
        <f ca="1">IF(I238=0*(OR(I239=0))," ",I239/I238)</f>
        <v>#NAME?</v>
      </c>
      <c r="J240" s="819"/>
    </row>
    <row r="241" spans="1:11" x14ac:dyDescent="0.25">
      <c r="A241" s="1183"/>
      <c r="B241" s="246"/>
      <c r="C241" s="816"/>
      <c r="D241" s="820"/>
      <c r="E241" s="825" t="s">
        <v>871</v>
      </c>
      <c r="F241" s="834"/>
      <c r="G241" s="835">
        <f t="shared" ref="G241:I242" si="14">IF(F238=0," ",((G238-F238)/F238))</f>
        <v>9.0909090909090912E-2</v>
      </c>
      <c r="H241" s="835">
        <f t="shared" si="14"/>
        <v>0</v>
      </c>
      <c r="I241" s="835">
        <f t="shared" si="14"/>
        <v>0</v>
      </c>
      <c r="J241" s="819"/>
    </row>
    <row r="242" spans="1:11" x14ac:dyDescent="0.25">
      <c r="A242" s="1183"/>
      <c r="B242" s="246"/>
      <c r="C242" s="816"/>
      <c r="D242" s="820"/>
      <c r="E242" s="825" t="s">
        <v>872</v>
      </c>
      <c r="F242" s="834"/>
      <c r="G242" s="835" t="e">
        <f t="shared" ca="1" si="14"/>
        <v>#NAME?</v>
      </c>
      <c r="H242" s="835" t="e">
        <f t="shared" ca="1" si="14"/>
        <v>#NAME?</v>
      </c>
      <c r="I242" s="835" t="e">
        <f t="shared" ca="1" si="14"/>
        <v>#NAME?</v>
      </c>
      <c r="J242" s="819"/>
    </row>
    <row r="243" spans="1:11" x14ac:dyDescent="0.25">
      <c r="A243" s="1183"/>
      <c r="B243" s="246"/>
      <c r="C243" s="816"/>
      <c r="D243" s="820"/>
      <c r="E243" s="825" t="s">
        <v>873</v>
      </c>
      <c r="F243" s="834"/>
      <c r="G243" s="835" t="e">
        <f ca="1">IF(IF(G238=0,0,(G239/G238))=0," ",((G239-F239)/F239))</f>
        <v>#NAME?</v>
      </c>
      <c r="H243" s="835" t="e">
        <f ca="1">IF(IF(H238=0,0,(H239/H238))=0," ",((H239-G239)/G239))</f>
        <v>#NAME?</v>
      </c>
      <c r="I243" s="835" t="e">
        <f ca="1">IF(IF(I238=0,0,(I239/I238))=0," ",((I239-H239)/H239))</f>
        <v>#NAME?</v>
      </c>
      <c r="J243" s="819"/>
    </row>
    <row r="244" spans="1:11" x14ac:dyDescent="0.25">
      <c r="A244" s="1183"/>
      <c r="B244" s="811"/>
      <c r="C244" s="812"/>
      <c r="D244" s="813" t="str">
        <f>K244&amp;"."&amp;J244</f>
        <v>1.2</v>
      </c>
      <c r="E244" s="814" t="s">
        <v>865</v>
      </c>
      <c r="F244" s="1186" t="s">
        <v>284</v>
      </c>
      <c r="G244" s="1187"/>
      <c r="H244" s="1187"/>
      <c r="I244" s="1188"/>
      <c r="J244" s="815">
        <v>2</v>
      </c>
      <c r="K244" s="431">
        <v>1</v>
      </c>
    </row>
    <row r="245" spans="1:11" x14ac:dyDescent="0.25">
      <c r="A245" s="1182"/>
      <c r="B245" s="811"/>
      <c r="C245" s="836"/>
      <c r="D245" s="837"/>
      <c r="E245" s="837"/>
      <c r="F245" s="837"/>
      <c r="G245" s="837"/>
      <c r="H245" s="837"/>
      <c r="I245" s="837"/>
      <c r="J245" s="815"/>
    </row>
    <row r="246" spans="1:11" x14ac:dyDescent="0.25">
      <c r="A246" s="1182"/>
      <c r="B246" s="838"/>
      <c r="C246" s="839"/>
      <c r="D246" s="800"/>
      <c r="E246" s="800"/>
      <c r="F246" s="800"/>
      <c r="G246" s="800"/>
      <c r="H246" s="800"/>
      <c r="I246" s="800"/>
      <c r="J246" s="801"/>
    </row>
    <row r="247" spans="1:11" x14ac:dyDescent="0.25">
      <c r="A247" s="431" t="s">
        <v>21</v>
      </c>
    </row>
    <row r="248" spans="1:11" x14ac:dyDescent="0.25">
      <c r="A248" s="1182" t="str">
        <f>F253&amp;" "&amp;G253</f>
        <v>6140 Planifikimi Urban Vendor</v>
      </c>
      <c r="B248" s="802"/>
      <c r="C248" s="803"/>
      <c r="D248" s="580"/>
      <c r="E248" s="804"/>
      <c r="F248" s="580"/>
      <c r="G248" s="580"/>
      <c r="H248" s="580"/>
      <c r="I248" s="580"/>
      <c r="J248" s="582"/>
    </row>
    <row r="249" spans="1:11" x14ac:dyDescent="0.25">
      <c r="A249" s="1182"/>
      <c r="B249" s="802"/>
      <c r="C249" s="583"/>
      <c r="D249" s="584"/>
      <c r="E249" s="1184" t="s">
        <v>184</v>
      </c>
      <c r="F249" s="1184"/>
      <c r="G249" s="1184"/>
      <c r="H249" s="1184"/>
      <c r="I249" s="1184"/>
      <c r="J249" s="585"/>
    </row>
    <row r="250" spans="1:11" x14ac:dyDescent="0.25">
      <c r="A250" s="1182"/>
      <c r="B250" s="802"/>
      <c r="C250" s="583"/>
      <c r="D250" s="584"/>
      <c r="E250" s="805"/>
      <c r="F250" s="806"/>
      <c r="G250" s="584"/>
      <c r="H250" s="584"/>
      <c r="I250" s="584"/>
      <c r="J250" s="585"/>
    </row>
    <row r="251" spans="1:11" x14ac:dyDescent="0.25">
      <c r="A251" s="1182"/>
      <c r="B251" s="802"/>
      <c r="C251" s="583"/>
      <c r="D251" s="584"/>
      <c r="E251" s="807" t="s">
        <v>862</v>
      </c>
      <c r="F251" s="1185" t="s">
        <v>633</v>
      </c>
      <c r="G251" s="1185"/>
      <c r="H251" s="1185"/>
      <c r="I251" s="584"/>
      <c r="J251" s="585"/>
    </row>
    <row r="252" spans="1:11" x14ac:dyDescent="0.25">
      <c r="A252" s="1182"/>
      <c r="B252" s="802"/>
      <c r="C252" s="583"/>
      <c r="D252" s="584"/>
      <c r="E252" s="805"/>
      <c r="F252" s="806"/>
      <c r="G252" s="584"/>
      <c r="H252" s="584"/>
      <c r="I252" s="584"/>
      <c r="J252" s="585"/>
    </row>
    <row r="253" spans="1:11" x14ac:dyDescent="0.25">
      <c r="A253" s="1182"/>
      <c r="B253" s="802"/>
      <c r="C253" s="583"/>
      <c r="D253" s="584"/>
      <c r="E253" s="807" t="s">
        <v>49</v>
      </c>
      <c r="F253" s="808">
        <v>6140</v>
      </c>
      <c r="G253" s="809" t="s">
        <v>372</v>
      </c>
      <c r="H253" s="809"/>
      <c r="I253" s="810"/>
      <c r="J253" s="585"/>
    </row>
    <row r="254" spans="1:11" x14ac:dyDescent="0.25">
      <c r="A254" s="1182"/>
      <c r="B254" s="802"/>
      <c r="C254" s="583"/>
      <c r="D254" s="584"/>
      <c r="E254" s="806"/>
      <c r="F254" s="584"/>
      <c r="G254" s="584"/>
      <c r="H254" s="584"/>
      <c r="I254" s="584"/>
      <c r="J254" s="585"/>
    </row>
    <row r="255" spans="1:11" x14ac:dyDescent="0.25">
      <c r="A255" s="1183"/>
      <c r="B255" s="811"/>
      <c r="C255" s="812"/>
      <c r="D255" s="813" t="str">
        <f>K255&amp;"."&amp;J255</f>
        <v>1.1</v>
      </c>
      <c r="E255" s="814" t="s">
        <v>865</v>
      </c>
      <c r="F255" s="1186" t="s">
        <v>376</v>
      </c>
      <c r="G255" s="1187"/>
      <c r="H255" s="1187"/>
      <c r="I255" s="1188"/>
      <c r="J255" s="815">
        <v>1</v>
      </c>
      <c r="K255" s="431">
        <v>1</v>
      </c>
    </row>
    <row r="256" spans="1:11" x14ac:dyDescent="0.25">
      <c r="A256" s="1183"/>
      <c r="B256" s="246"/>
      <c r="C256" s="816"/>
      <c r="D256" s="817">
        <v>297</v>
      </c>
      <c r="E256" s="818" t="s">
        <v>34</v>
      </c>
      <c r="F256" s="1177" t="s">
        <v>379</v>
      </c>
      <c r="G256" s="1178"/>
      <c r="H256" s="1178"/>
      <c r="I256" s="1179"/>
      <c r="J256" s="819"/>
      <c r="K256" s="431">
        <v>6140</v>
      </c>
    </row>
    <row r="257" spans="1:11" x14ac:dyDescent="0.25">
      <c r="A257" s="1183"/>
      <c r="B257" s="246"/>
      <c r="C257" s="816"/>
      <c r="D257" s="820"/>
      <c r="E257" s="821" t="s">
        <v>50</v>
      </c>
      <c r="F257" s="822"/>
      <c r="G257" s="823"/>
      <c r="H257" s="823"/>
      <c r="I257" s="824"/>
      <c r="J257" s="819"/>
    </row>
    <row r="258" spans="1:11" x14ac:dyDescent="0.25">
      <c r="A258" s="1183"/>
      <c r="B258" s="246"/>
      <c r="C258" s="816"/>
      <c r="D258" s="820"/>
      <c r="E258" s="825" t="s">
        <v>867</v>
      </c>
      <c r="F258" s="1177" t="s">
        <v>19</v>
      </c>
      <c r="G258" s="1178"/>
      <c r="H258" s="1178"/>
      <c r="I258" s="1179"/>
      <c r="J258" s="819"/>
    </row>
    <row r="259" spans="1:11" x14ac:dyDescent="0.25">
      <c r="A259" s="1183"/>
      <c r="B259" s="246"/>
      <c r="C259" s="816"/>
      <c r="D259" s="820"/>
      <c r="E259" s="825" t="s">
        <v>28</v>
      </c>
      <c r="F259" s="1177" t="s">
        <v>42</v>
      </c>
      <c r="G259" s="1178"/>
      <c r="H259" s="1178"/>
      <c r="I259" s="1179"/>
      <c r="J259" s="819"/>
    </row>
    <row r="260" spans="1:11" x14ac:dyDescent="0.25">
      <c r="A260" s="1183"/>
      <c r="B260" s="246"/>
      <c r="C260" s="816"/>
      <c r="D260" s="820"/>
      <c r="E260" s="1180"/>
      <c r="F260" s="337">
        <v>2023</v>
      </c>
      <c r="G260" s="826">
        <v>2024</v>
      </c>
      <c r="H260" s="826">
        <v>2025</v>
      </c>
      <c r="I260" s="827">
        <v>2026</v>
      </c>
      <c r="J260" s="819"/>
    </row>
    <row r="261" spans="1:11" x14ac:dyDescent="0.25">
      <c r="A261" s="1183"/>
      <c r="B261" s="246"/>
      <c r="C261" s="816"/>
      <c r="D261" s="820"/>
      <c r="E261" s="1181"/>
      <c r="F261" s="828" t="s">
        <v>56</v>
      </c>
      <c r="G261" s="829" t="s">
        <v>57</v>
      </c>
      <c r="H261" s="829" t="s">
        <v>57</v>
      </c>
      <c r="I261" s="830" t="s">
        <v>57</v>
      </c>
      <c r="J261" s="819"/>
    </row>
    <row r="262" spans="1:11" x14ac:dyDescent="0.25">
      <c r="A262" s="1183"/>
      <c r="B262" s="246"/>
      <c r="C262" s="816"/>
      <c r="D262" s="820"/>
      <c r="E262" s="825" t="s">
        <v>868</v>
      </c>
      <c r="F262" s="831">
        <v>10</v>
      </c>
      <c r="G262" s="831">
        <v>10</v>
      </c>
      <c r="H262" s="831">
        <v>10</v>
      </c>
      <c r="I262" s="831">
        <v>10</v>
      </c>
      <c r="J262" s="819"/>
    </row>
    <row r="263" spans="1:11" x14ac:dyDescent="0.25">
      <c r="A263" s="1183"/>
      <c r="B263" s="246"/>
      <c r="C263" s="816"/>
      <c r="D263" s="820"/>
      <c r="E263" s="825" t="s">
        <v>869</v>
      </c>
      <c r="F263" s="832" t="e">
        <f ca="1">INDEX(INDIRECT(_xlfn.CONCAT("'",_xlfn.CONCAT("0",K256),"'","!K:K")),MATCH(F256,INDIRECT(_xlfn.CONCAT("'",_xlfn.CONCAT("0",K256),"'","!F:F")),0))</f>
        <v>#NAME?</v>
      </c>
      <c r="G263" s="833" t="e">
        <f ca="1">INDEX(INDIRECT(_xlfn.CONCAT("'",_xlfn.CONCAT("0",K256," SH"),"'","!E25:BF25")),MATCH(F256,INDIRECT(_xlfn.CONCAT("'",_xlfn.CONCAT("0",K256," SH"),"'","!E8:BF8")),0))</f>
        <v>#NAME?</v>
      </c>
      <c r="H263" s="833" t="e">
        <f ca="1">INDEX(INDIRECT(_xlfn.CONCAT("'",_xlfn.CONCAT("0",K256," SH"),"'","!E51:BF51")),MATCH(F256,INDIRECT(_xlfn.CONCAT("'",_xlfn.CONCAT("0",K256," SH"),"'","!E34:BF34")),0))</f>
        <v>#NAME?</v>
      </c>
      <c r="I263" s="833" t="e">
        <f ca="1">INDEX(INDIRECT(_xlfn.CONCAT("'",_xlfn.CONCAT("0",K256," SH"),"'","!E77:BF77")),MATCH(F256,INDIRECT(_xlfn.CONCAT("'",_xlfn.CONCAT("0",K256," SH"),"'","!E60:BF60")),0))</f>
        <v>#NAME?</v>
      </c>
      <c r="J263" s="819"/>
    </row>
    <row r="264" spans="1:11" x14ac:dyDescent="0.25">
      <c r="A264" s="1183"/>
      <c r="B264" s="246"/>
      <c r="C264" s="816"/>
      <c r="D264" s="820"/>
      <c r="E264" s="825" t="s">
        <v>870</v>
      </c>
      <c r="F264" s="832" t="e">
        <f ca="1">IF(F262=0*(OR(F263=0))," ",F263/F262)</f>
        <v>#NAME?</v>
      </c>
      <c r="G264" s="832" t="e">
        <f ca="1">IF(G262=0*(OR(G263=0))," ",G263/G262)</f>
        <v>#NAME?</v>
      </c>
      <c r="H264" s="832" t="e">
        <f ca="1">IF(H262=0*(OR(H263=0))," ",H263/H262)</f>
        <v>#NAME?</v>
      </c>
      <c r="I264" s="832" t="e">
        <f ca="1">IF(I262=0*(OR(I263=0))," ",I263/I262)</f>
        <v>#NAME?</v>
      </c>
      <c r="J264" s="819"/>
    </row>
    <row r="265" spans="1:11" x14ac:dyDescent="0.25">
      <c r="A265" s="1183"/>
      <c r="B265" s="246"/>
      <c r="C265" s="816"/>
      <c r="D265" s="820"/>
      <c r="E265" s="825" t="s">
        <v>871</v>
      </c>
      <c r="F265" s="834"/>
      <c r="G265" s="835">
        <f t="shared" ref="G265:I266" si="15">IF(F262=0," ",((G262-F262)/F262))</f>
        <v>0</v>
      </c>
      <c r="H265" s="835">
        <f t="shared" si="15"/>
        <v>0</v>
      </c>
      <c r="I265" s="835">
        <f t="shared" si="15"/>
        <v>0</v>
      </c>
      <c r="J265" s="819"/>
    </row>
    <row r="266" spans="1:11" x14ac:dyDescent="0.25">
      <c r="A266" s="1183"/>
      <c r="B266" s="246"/>
      <c r="C266" s="816"/>
      <c r="D266" s="820"/>
      <c r="E266" s="825" t="s">
        <v>872</v>
      </c>
      <c r="F266" s="834"/>
      <c r="G266" s="835" t="e">
        <f t="shared" ca="1" si="15"/>
        <v>#NAME?</v>
      </c>
      <c r="H266" s="835" t="e">
        <f t="shared" ca="1" si="15"/>
        <v>#NAME?</v>
      </c>
      <c r="I266" s="835" t="e">
        <f t="shared" ca="1" si="15"/>
        <v>#NAME?</v>
      </c>
      <c r="J266" s="819"/>
    </row>
    <row r="267" spans="1:11" x14ac:dyDescent="0.25">
      <c r="A267" s="1183"/>
      <c r="B267" s="246"/>
      <c r="C267" s="816"/>
      <c r="D267" s="820"/>
      <c r="E267" s="825" t="s">
        <v>873</v>
      </c>
      <c r="F267" s="834"/>
      <c r="G267" s="835" t="e">
        <f ca="1">IF(IF(G262=0,0,(G263/G262))=0," ",((G263-F263)/F263))</f>
        <v>#NAME?</v>
      </c>
      <c r="H267" s="835" t="e">
        <f ca="1">IF(IF(H262=0,0,(H263/H262))=0," ",((H263-G263)/G263))</f>
        <v>#NAME?</v>
      </c>
      <c r="I267" s="835" t="e">
        <f ca="1">IF(IF(I262=0,0,(I263/I262))=0," ",((I263-H263)/H263))</f>
        <v>#NAME?</v>
      </c>
      <c r="J267" s="819"/>
    </row>
    <row r="268" spans="1:11" x14ac:dyDescent="0.25">
      <c r="A268" s="1183"/>
      <c r="B268" s="246"/>
      <c r="C268" s="816"/>
      <c r="D268" s="817">
        <v>154</v>
      </c>
      <c r="E268" s="818" t="s">
        <v>34</v>
      </c>
      <c r="F268" s="1177" t="s">
        <v>381</v>
      </c>
      <c r="G268" s="1178"/>
      <c r="H268" s="1178"/>
      <c r="I268" s="1179"/>
      <c r="J268" s="819"/>
      <c r="K268" s="431">
        <v>6140</v>
      </c>
    </row>
    <row r="269" spans="1:11" x14ac:dyDescent="0.25">
      <c r="A269" s="1183"/>
      <c r="B269" s="246"/>
      <c r="C269" s="816"/>
      <c r="D269" s="820"/>
      <c r="E269" s="821" t="s">
        <v>50</v>
      </c>
      <c r="F269" s="822"/>
      <c r="G269" s="823"/>
      <c r="H269" s="823"/>
      <c r="I269" s="824"/>
      <c r="J269" s="819"/>
    </row>
    <row r="270" spans="1:11" x14ac:dyDescent="0.25">
      <c r="A270" s="1183"/>
      <c r="B270" s="246"/>
      <c r="C270" s="816"/>
      <c r="D270" s="820"/>
      <c r="E270" s="825" t="s">
        <v>867</v>
      </c>
      <c r="F270" s="1177" t="s">
        <v>19</v>
      </c>
      <c r="G270" s="1178"/>
      <c r="H270" s="1178"/>
      <c r="I270" s="1179"/>
      <c r="J270" s="819"/>
    </row>
    <row r="271" spans="1:11" x14ac:dyDescent="0.25">
      <c r="A271" s="1183"/>
      <c r="B271" s="246"/>
      <c r="C271" s="816"/>
      <c r="D271" s="820"/>
      <c r="E271" s="825" t="s">
        <v>28</v>
      </c>
      <c r="F271" s="1177" t="s">
        <v>42</v>
      </c>
      <c r="G271" s="1178"/>
      <c r="H271" s="1178"/>
      <c r="I271" s="1179"/>
      <c r="J271" s="819"/>
    </row>
    <row r="272" spans="1:11" x14ac:dyDescent="0.25">
      <c r="A272" s="1183"/>
      <c r="B272" s="246"/>
      <c r="C272" s="816"/>
      <c r="D272" s="820"/>
      <c r="E272" s="1180"/>
      <c r="F272" s="337">
        <v>2023</v>
      </c>
      <c r="G272" s="826">
        <v>2024</v>
      </c>
      <c r="H272" s="826">
        <v>2025</v>
      </c>
      <c r="I272" s="827">
        <v>2026</v>
      </c>
      <c r="J272" s="819"/>
    </row>
    <row r="273" spans="1:10" x14ac:dyDescent="0.25">
      <c r="A273" s="1183"/>
      <c r="B273" s="246"/>
      <c r="C273" s="816"/>
      <c r="D273" s="820"/>
      <c r="E273" s="1181"/>
      <c r="F273" s="828" t="s">
        <v>56</v>
      </c>
      <c r="G273" s="829" t="s">
        <v>57</v>
      </c>
      <c r="H273" s="829" t="s">
        <v>57</v>
      </c>
      <c r="I273" s="830" t="s">
        <v>57</v>
      </c>
      <c r="J273" s="819"/>
    </row>
    <row r="274" spans="1:10" x14ac:dyDescent="0.25">
      <c r="A274" s="1183"/>
      <c r="B274" s="246"/>
      <c r="C274" s="816"/>
      <c r="D274" s="820"/>
      <c r="E274" s="825" t="s">
        <v>868</v>
      </c>
      <c r="F274" s="831">
        <v>10</v>
      </c>
      <c r="G274" s="831">
        <v>10</v>
      </c>
      <c r="H274" s="831">
        <v>10</v>
      </c>
      <c r="I274" s="831">
        <v>10</v>
      </c>
      <c r="J274" s="819"/>
    </row>
    <row r="275" spans="1:10" x14ac:dyDescent="0.25">
      <c r="A275" s="1183"/>
      <c r="B275" s="246"/>
      <c r="C275" s="816"/>
      <c r="D275" s="820"/>
      <c r="E275" s="825" t="s">
        <v>869</v>
      </c>
      <c r="F275" s="832" t="e">
        <f ca="1">INDEX(INDIRECT(_xlfn.CONCAT("'",_xlfn.CONCAT("0",K268),"'","!K:K")),MATCH(F268,INDIRECT(_xlfn.CONCAT("'",_xlfn.CONCAT("0",K268),"'","!F:F")),0))</f>
        <v>#NAME?</v>
      </c>
      <c r="G275" s="833" t="e">
        <f ca="1">INDEX(INDIRECT(_xlfn.CONCAT("'",_xlfn.CONCAT("0",K268," SH"),"'","!E25:BF25")),MATCH(F268,INDIRECT(_xlfn.CONCAT("'",_xlfn.CONCAT("0",K268," SH"),"'","!E8:BF8")),0))</f>
        <v>#NAME?</v>
      </c>
      <c r="H275" s="833" t="e">
        <f ca="1">INDEX(INDIRECT(_xlfn.CONCAT("'",_xlfn.CONCAT("0",K268," SH"),"'","!E51:BF51")),MATCH(F268,INDIRECT(_xlfn.CONCAT("'",_xlfn.CONCAT("0",K268," SH"),"'","!E34:BF34")),0))</f>
        <v>#NAME?</v>
      </c>
      <c r="I275" s="833" t="e">
        <f ca="1">INDEX(INDIRECT(_xlfn.CONCAT("'",_xlfn.CONCAT("0",K268," SH"),"'","!E77:BF77")),MATCH(F268,INDIRECT(_xlfn.CONCAT("'",_xlfn.CONCAT("0",K268," SH"),"'","!E60:BF60")),0))</f>
        <v>#NAME?</v>
      </c>
      <c r="J275" s="819"/>
    </row>
    <row r="276" spans="1:10" x14ac:dyDescent="0.25">
      <c r="A276" s="1183"/>
      <c r="B276" s="246"/>
      <c r="C276" s="816"/>
      <c r="D276" s="820"/>
      <c r="E276" s="825" t="s">
        <v>870</v>
      </c>
      <c r="F276" s="832" t="e">
        <f ca="1">IF(F274=0*(OR(F275=0))," ",F275/F274)</f>
        <v>#NAME?</v>
      </c>
      <c r="G276" s="832" t="e">
        <f ca="1">IF(G274=0*(OR(G275=0))," ",G275/G274)</f>
        <v>#NAME?</v>
      </c>
      <c r="H276" s="832" t="e">
        <f ca="1">IF(H274=0*(OR(H275=0))," ",H275/H274)</f>
        <v>#NAME?</v>
      </c>
      <c r="I276" s="832" t="e">
        <f ca="1">IF(I274=0*(OR(I275=0))," ",I275/I274)</f>
        <v>#NAME?</v>
      </c>
      <c r="J276" s="819"/>
    </row>
    <row r="277" spans="1:10" x14ac:dyDescent="0.25">
      <c r="A277" s="1183"/>
      <c r="B277" s="246"/>
      <c r="C277" s="816"/>
      <c r="D277" s="820"/>
      <c r="E277" s="825" t="s">
        <v>871</v>
      </c>
      <c r="F277" s="834"/>
      <c r="G277" s="835">
        <f t="shared" ref="G277:I278" si="16">IF(F274=0," ",((G274-F274)/F274))</f>
        <v>0</v>
      </c>
      <c r="H277" s="835">
        <f t="shared" si="16"/>
        <v>0</v>
      </c>
      <c r="I277" s="835">
        <f t="shared" si="16"/>
        <v>0</v>
      </c>
      <c r="J277" s="819"/>
    </row>
    <row r="278" spans="1:10" x14ac:dyDescent="0.25">
      <c r="A278" s="1183"/>
      <c r="B278" s="246"/>
      <c r="C278" s="816"/>
      <c r="D278" s="820"/>
      <c r="E278" s="825" t="s">
        <v>872</v>
      </c>
      <c r="F278" s="834"/>
      <c r="G278" s="835" t="e">
        <f t="shared" ca="1" si="16"/>
        <v>#NAME?</v>
      </c>
      <c r="H278" s="835" t="e">
        <f t="shared" ca="1" si="16"/>
        <v>#NAME?</v>
      </c>
      <c r="I278" s="835" t="e">
        <f t="shared" ca="1" si="16"/>
        <v>#NAME?</v>
      </c>
      <c r="J278" s="819"/>
    </row>
    <row r="279" spans="1:10" x14ac:dyDescent="0.25">
      <c r="A279" s="1182"/>
      <c r="B279" s="246"/>
      <c r="C279" s="816"/>
      <c r="D279" s="820"/>
      <c r="E279" s="825" t="s">
        <v>873</v>
      </c>
      <c r="F279" s="834"/>
      <c r="G279" s="835" t="e">
        <f ca="1">IF(IF(G274=0,0,(G275/G274))=0," ",((G275-F275)/F275))</f>
        <v>#NAME?</v>
      </c>
      <c r="H279" s="835" t="e">
        <f ca="1">IF(IF(H274=0,0,(H275/H274))=0," ",((H275-G275)/G275))</f>
        <v>#NAME?</v>
      </c>
      <c r="I279" s="835" t="e">
        <f ca="1">IF(IF(I274=0,0,(I275/I274))=0," ",((I275-H275)/H275))</f>
        <v>#NAME?</v>
      </c>
      <c r="J279" s="819"/>
    </row>
    <row r="280" spans="1:10" x14ac:dyDescent="0.25">
      <c r="A280" s="1182"/>
      <c r="B280" s="838"/>
      <c r="C280" s="839"/>
      <c r="D280" s="800"/>
      <c r="E280" s="800"/>
      <c r="F280" s="800"/>
      <c r="G280" s="800"/>
      <c r="H280" s="800"/>
      <c r="I280" s="800"/>
      <c r="J280" s="801"/>
    </row>
    <row r="281" spans="1:10" x14ac:dyDescent="0.25">
      <c r="A281" s="431" t="s">
        <v>21</v>
      </c>
    </row>
    <row r="282" spans="1:10" x14ac:dyDescent="0.25">
      <c r="A282" s="1182" t="str">
        <f>F287&amp;" "&amp;G287</f>
        <v>6260 Shërbimet Publike Vendore</v>
      </c>
      <c r="B282" s="802"/>
      <c r="C282" s="803"/>
      <c r="D282" s="580"/>
      <c r="E282" s="804"/>
      <c r="F282" s="580"/>
      <c r="G282" s="580"/>
      <c r="H282" s="580"/>
      <c r="I282" s="580"/>
      <c r="J282" s="582"/>
    </row>
    <row r="283" spans="1:10" x14ac:dyDescent="0.25">
      <c r="A283" s="1182"/>
      <c r="B283" s="802"/>
      <c r="C283" s="583"/>
      <c r="D283" s="584"/>
      <c r="E283" s="1184" t="s">
        <v>184</v>
      </c>
      <c r="F283" s="1184"/>
      <c r="G283" s="1184"/>
      <c r="H283" s="1184"/>
      <c r="I283" s="1184"/>
      <c r="J283" s="585"/>
    </row>
    <row r="284" spans="1:10" x14ac:dyDescent="0.25">
      <c r="A284" s="1182"/>
      <c r="B284" s="802"/>
      <c r="C284" s="583"/>
      <c r="D284" s="584"/>
      <c r="E284" s="805"/>
      <c r="F284" s="806"/>
      <c r="G284" s="584"/>
      <c r="H284" s="584"/>
      <c r="I284" s="584"/>
      <c r="J284" s="585"/>
    </row>
    <row r="285" spans="1:10" x14ac:dyDescent="0.25">
      <c r="A285" s="1182"/>
      <c r="B285" s="802"/>
      <c r="C285" s="583"/>
      <c r="D285" s="584"/>
      <c r="E285" s="807" t="s">
        <v>862</v>
      </c>
      <c r="F285" s="1185" t="s">
        <v>633</v>
      </c>
      <c r="G285" s="1185"/>
      <c r="H285" s="1185"/>
      <c r="I285" s="584"/>
      <c r="J285" s="585"/>
    </row>
    <row r="286" spans="1:10" x14ac:dyDescent="0.25">
      <c r="A286" s="1182"/>
      <c r="B286" s="802"/>
      <c r="C286" s="583"/>
      <c r="D286" s="584"/>
      <c r="E286" s="805"/>
      <c r="F286" s="806"/>
      <c r="G286" s="584"/>
      <c r="H286" s="584"/>
      <c r="I286" s="584"/>
      <c r="J286" s="585"/>
    </row>
    <row r="287" spans="1:10" x14ac:dyDescent="0.25">
      <c r="A287" s="1182"/>
      <c r="B287" s="802"/>
      <c r="C287" s="583"/>
      <c r="D287" s="584"/>
      <c r="E287" s="807" t="s">
        <v>49</v>
      </c>
      <c r="F287" s="808">
        <v>6260</v>
      </c>
      <c r="G287" s="809" t="s">
        <v>384</v>
      </c>
      <c r="H287" s="809"/>
      <c r="I287" s="810"/>
      <c r="J287" s="585"/>
    </row>
    <row r="288" spans="1:10" x14ac:dyDescent="0.25">
      <c r="A288" s="1182"/>
      <c r="B288" s="802"/>
      <c r="C288" s="583"/>
      <c r="D288" s="584"/>
      <c r="E288" s="806"/>
      <c r="F288" s="584"/>
      <c r="G288" s="584"/>
      <c r="H288" s="584"/>
      <c r="I288" s="584"/>
      <c r="J288" s="585"/>
    </row>
    <row r="289" spans="1:11" x14ac:dyDescent="0.25">
      <c r="A289" s="1183"/>
      <c r="B289" s="811"/>
      <c r="C289" s="812"/>
      <c r="D289" s="813" t="str">
        <f>K289&amp;"."&amp;J289</f>
        <v>1.1</v>
      </c>
      <c r="E289" s="814" t="s">
        <v>865</v>
      </c>
      <c r="F289" s="1186" t="s">
        <v>388</v>
      </c>
      <c r="G289" s="1187"/>
      <c r="H289" s="1187"/>
      <c r="I289" s="1188"/>
      <c r="J289" s="815">
        <v>1</v>
      </c>
      <c r="K289" s="431">
        <v>1</v>
      </c>
    </row>
    <row r="290" spans="1:11" x14ac:dyDescent="0.25">
      <c r="A290" s="1183"/>
      <c r="B290" s="246"/>
      <c r="C290" s="816"/>
      <c r="D290" s="817">
        <v>861</v>
      </c>
      <c r="E290" s="818" t="s">
        <v>34</v>
      </c>
      <c r="F290" s="1177" t="s">
        <v>392</v>
      </c>
      <c r="G290" s="1178"/>
      <c r="H290" s="1178"/>
      <c r="I290" s="1179"/>
      <c r="J290" s="819"/>
      <c r="K290" s="431">
        <v>6260</v>
      </c>
    </row>
    <row r="291" spans="1:11" x14ac:dyDescent="0.25">
      <c r="A291" s="1183"/>
      <c r="B291" s="246"/>
      <c r="C291" s="816"/>
      <c r="D291" s="820"/>
      <c r="E291" s="821" t="s">
        <v>50</v>
      </c>
      <c r="F291" s="822"/>
      <c r="G291" s="823"/>
      <c r="H291" s="823"/>
      <c r="I291" s="824"/>
      <c r="J291" s="819"/>
    </row>
    <row r="292" spans="1:11" x14ac:dyDescent="0.25">
      <c r="A292" s="1183"/>
      <c r="B292" s="246"/>
      <c r="C292" s="816"/>
      <c r="D292" s="820"/>
      <c r="E292" s="825" t="s">
        <v>867</v>
      </c>
      <c r="F292" s="1177" t="s">
        <v>19</v>
      </c>
      <c r="G292" s="1178"/>
      <c r="H292" s="1178"/>
      <c r="I292" s="1179"/>
      <c r="J292" s="819"/>
    </row>
    <row r="293" spans="1:11" x14ac:dyDescent="0.25">
      <c r="A293" s="1183"/>
      <c r="B293" s="246"/>
      <c r="C293" s="816"/>
      <c r="D293" s="820"/>
      <c r="E293" s="825" t="s">
        <v>28</v>
      </c>
      <c r="F293" s="1177" t="s">
        <v>393</v>
      </c>
      <c r="G293" s="1178"/>
      <c r="H293" s="1178"/>
      <c r="I293" s="1179"/>
      <c r="J293" s="819"/>
    </row>
    <row r="294" spans="1:11" x14ac:dyDescent="0.25">
      <c r="A294" s="1183"/>
      <c r="B294" s="246"/>
      <c r="C294" s="816"/>
      <c r="D294" s="820"/>
      <c r="E294" s="1180"/>
      <c r="F294" s="337">
        <v>2023</v>
      </c>
      <c r="G294" s="826">
        <v>2024</v>
      </c>
      <c r="H294" s="826">
        <v>2025</v>
      </c>
      <c r="I294" s="827">
        <v>2026</v>
      </c>
      <c r="J294" s="819"/>
    </row>
    <row r="295" spans="1:11" x14ac:dyDescent="0.25">
      <c r="A295" s="1183"/>
      <c r="B295" s="246"/>
      <c r="C295" s="816"/>
      <c r="D295" s="820"/>
      <c r="E295" s="1181"/>
      <c r="F295" s="828" t="s">
        <v>56</v>
      </c>
      <c r="G295" s="829" t="s">
        <v>57</v>
      </c>
      <c r="H295" s="829" t="s">
        <v>57</v>
      </c>
      <c r="I295" s="830" t="s">
        <v>57</v>
      </c>
      <c r="J295" s="819"/>
    </row>
    <row r="296" spans="1:11" x14ac:dyDescent="0.25">
      <c r="A296" s="1183"/>
      <c r="B296" s="246"/>
      <c r="C296" s="816"/>
      <c r="D296" s="820"/>
      <c r="E296" s="825" t="s">
        <v>868</v>
      </c>
      <c r="F296" s="831">
        <v>0</v>
      </c>
      <c r="G296" s="831">
        <v>0</v>
      </c>
      <c r="H296" s="831">
        <v>0</v>
      </c>
      <c r="I296" s="831">
        <v>0</v>
      </c>
      <c r="J296" s="819"/>
    </row>
    <row r="297" spans="1:11" x14ac:dyDescent="0.25">
      <c r="A297" s="1183"/>
      <c r="B297" s="246"/>
      <c r="C297" s="816"/>
      <c r="D297" s="820"/>
      <c r="E297" s="825" t="s">
        <v>869</v>
      </c>
      <c r="F297" s="832" t="e">
        <f ca="1">INDEX(INDIRECT(_xlfn.CONCAT("'",_xlfn.CONCAT("0",K290),"'","!K:K")),MATCH(F290,INDIRECT(_xlfn.CONCAT("'",_xlfn.CONCAT("0",K290),"'","!F:F")),0))</f>
        <v>#NAME?</v>
      </c>
      <c r="G297" s="833" t="e">
        <f ca="1">INDEX(INDIRECT(_xlfn.CONCAT("'",_xlfn.CONCAT("0",K290," SH"),"'","!E25:BF25")),MATCH(F290,INDIRECT(_xlfn.CONCAT("'",_xlfn.CONCAT("0",K290," SH"),"'","!E8:BF8")),0))</f>
        <v>#NAME?</v>
      </c>
      <c r="H297" s="833" t="e">
        <f ca="1">INDEX(INDIRECT(_xlfn.CONCAT("'",_xlfn.CONCAT("0",K290," SH"),"'","!E51:BF51")),MATCH(F290,INDIRECT(_xlfn.CONCAT("'",_xlfn.CONCAT("0",K290," SH"),"'","!E34:BF34")),0))</f>
        <v>#NAME?</v>
      </c>
      <c r="I297" s="833" t="e">
        <f ca="1">INDEX(INDIRECT(_xlfn.CONCAT("'",_xlfn.CONCAT("0",K290," SH"),"'","!E77:BF77")),MATCH(F290,INDIRECT(_xlfn.CONCAT("'",_xlfn.CONCAT("0",K290," SH"),"'","!E60:BF60")),0))</f>
        <v>#NAME?</v>
      </c>
      <c r="J297" s="819"/>
    </row>
    <row r="298" spans="1:11" x14ac:dyDescent="0.25">
      <c r="A298" s="1183"/>
      <c r="B298" s="246"/>
      <c r="C298" s="816"/>
      <c r="D298" s="820"/>
      <c r="E298" s="825" t="s">
        <v>870</v>
      </c>
      <c r="F298" s="832" t="e">
        <f ca="1">IF(F296=0*(OR(F297=0))," ",F297/F296)</f>
        <v>#NAME?</v>
      </c>
      <c r="G298" s="832" t="e">
        <f ca="1">IF(G296=0*(OR(G297=0))," ",G297/G296)</f>
        <v>#NAME?</v>
      </c>
      <c r="H298" s="832" t="e">
        <f ca="1">IF(H296=0*(OR(H297=0))," ",H297/H296)</f>
        <v>#NAME?</v>
      </c>
      <c r="I298" s="832" t="e">
        <f ca="1">IF(I296=0*(OR(I297=0))," ",I297/I296)</f>
        <v>#NAME?</v>
      </c>
      <c r="J298" s="819"/>
    </row>
    <row r="299" spans="1:11" x14ac:dyDescent="0.25">
      <c r="A299" s="1183"/>
      <c r="B299" s="246"/>
      <c r="C299" s="816"/>
      <c r="D299" s="820"/>
      <c r="E299" s="825" t="s">
        <v>871</v>
      </c>
      <c r="F299" s="834"/>
      <c r="G299" s="835" t="str">
        <f t="shared" ref="G299:I300" si="17">IF(F296=0," ",((G296-F296)/F296))</f>
        <v xml:space="preserve"> </v>
      </c>
      <c r="H299" s="835" t="str">
        <f t="shared" si="17"/>
        <v xml:space="preserve"> </v>
      </c>
      <c r="I299" s="835" t="str">
        <f t="shared" si="17"/>
        <v xml:space="preserve"> </v>
      </c>
      <c r="J299" s="819"/>
    </row>
    <row r="300" spans="1:11" x14ac:dyDescent="0.25">
      <c r="A300" s="1183"/>
      <c r="B300" s="246"/>
      <c r="C300" s="816"/>
      <c r="D300" s="820"/>
      <c r="E300" s="825" t="s">
        <v>872</v>
      </c>
      <c r="F300" s="834"/>
      <c r="G300" s="835" t="e">
        <f t="shared" ca="1" si="17"/>
        <v>#NAME?</v>
      </c>
      <c r="H300" s="835" t="e">
        <f t="shared" ca="1" si="17"/>
        <v>#NAME?</v>
      </c>
      <c r="I300" s="835" t="e">
        <f t="shared" ca="1" si="17"/>
        <v>#NAME?</v>
      </c>
      <c r="J300" s="819"/>
    </row>
    <row r="301" spans="1:11" x14ac:dyDescent="0.25">
      <c r="A301" s="1183"/>
      <c r="B301" s="246"/>
      <c r="C301" s="816"/>
      <c r="D301" s="820"/>
      <c r="E301" s="825" t="s">
        <v>873</v>
      </c>
      <c r="F301" s="834"/>
      <c r="G301" s="835" t="str">
        <f>IF(IF(G296=0,0,(G297/G296))=0," ",((G297-F297)/F297))</f>
        <v xml:space="preserve"> </v>
      </c>
      <c r="H301" s="835" t="str">
        <f>IF(IF(H296=0,0,(H297/H296))=0," ",((H297-G297)/G297))</f>
        <v xml:space="preserve"> </v>
      </c>
      <c r="I301" s="835" t="str">
        <f>IF(IF(I296=0,0,(I297/I296))=0," ",((I297-H297)/H297))</f>
        <v xml:space="preserve"> </v>
      </c>
      <c r="J301" s="819"/>
    </row>
    <row r="302" spans="1:11" x14ac:dyDescent="0.25">
      <c r="A302" s="1183"/>
      <c r="B302" s="246"/>
      <c r="C302" s="816"/>
      <c r="D302" s="817">
        <v>572</v>
      </c>
      <c r="E302" s="818" t="s">
        <v>34</v>
      </c>
      <c r="F302" s="1177" t="s">
        <v>395</v>
      </c>
      <c r="G302" s="1178"/>
      <c r="H302" s="1178"/>
      <c r="I302" s="1179"/>
      <c r="J302" s="819"/>
      <c r="K302" s="431">
        <v>6260</v>
      </c>
    </row>
    <row r="303" spans="1:11" x14ac:dyDescent="0.25">
      <c r="A303" s="1183"/>
      <c r="B303" s="246"/>
      <c r="C303" s="816"/>
      <c r="D303" s="820"/>
      <c r="E303" s="821" t="s">
        <v>50</v>
      </c>
      <c r="F303" s="822"/>
      <c r="G303" s="823"/>
      <c r="H303" s="823"/>
      <c r="I303" s="824"/>
      <c r="J303" s="819"/>
    </row>
    <row r="304" spans="1:11" x14ac:dyDescent="0.25">
      <c r="A304" s="1183"/>
      <c r="B304" s="246"/>
      <c r="C304" s="816"/>
      <c r="D304" s="820"/>
      <c r="E304" s="825" t="s">
        <v>867</v>
      </c>
      <c r="F304" s="1177" t="s">
        <v>19</v>
      </c>
      <c r="G304" s="1178"/>
      <c r="H304" s="1178"/>
      <c r="I304" s="1179"/>
      <c r="J304" s="819"/>
    </row>
    <row r="305" spans="1:11" x14ac:dyDescent="0.25">
      <c r="A305" s="1183"/>
      <c r="B305" s="246"/>
      <c r="C305" s="816"/>
      <c r="D305" s="820"/>
      <c r="E305" s="825" t="s">
        <v>28</v>
      </c>
      <c r="F305" s="1177" t="s">
        <v>396</v>
      </c>
      <c r="G305" s="1178"/>
      <c r="H305" s="1178"/>
      <c r="I305" s="1179"/>
      <c r="J305" s="819"/>
    </row>
    <row r="306" spans="1:11" x14ac:dyDescent="0.25">
      <c r="A306" s="1183"/>
      <c r="B306" s="246"/>
      <c r="C306" s="816"/>
      <c r="D306" s="820"/>
      <c r="E306" s="1180"/>
      <c r="F306" s="337">
        <v>2023</v>
      </c>
      <c r="G306" s="826">
        <v>2024</v>
      </c>
      <c r="H306" s="826">
        <v>2025</v>
      </c>
      <c r="I306" s="827">
        <v>2026</v>
      </c>
      <c r="J306" s="819"/>
    </row>
    <row r="307" spans="1:11" x14ac:dyDescent="0.25">
      <c r="A307" s="1183"/>
      <c r="B307" s="246"/>
      <c r="C307" s="816"/>
      <c r="D307" s="820"/>
      <c r="E307" s="1181"/>
      <c r="F307" s="828" t="s">
        <v>56</v>
      </c>
      <c r="G307" s="829" t="s">
        <v>57</v>
      </c>
      <c r="H307" s="829" t="s">
        <v>57</v>
      </c>
      <c r="I307" s="830" t="s">
        <v>57</v>
      </c>
      <c r="J307" s="819"/>
    </row>
    <row r="308" spans="1:11" x14ac:dyDescent="0.25">
      <c r="A308" s="1183"/>
      <c r="B308" s="246"/>
      <c r="C308" s="816"/>
      <c r="D308" s="820"/>
      <c r="E308" s="825" t="s">
        <v>868</v>
      </c>
      <c r="F308" s="831">
        <v>0</v>
      </c>
      <c r="G308" s="831">
        <v>0</v>
      </c>
      <c r="H308" s="831">
        <v>0</v>
      </c>
      <c r="I308" s="831">
        <v>0</v>
      </c>
      <c r="J308" s="819"/>
    </row>
    <row r="309" spans="1:11" x14ac:dyDescent="0.25">
      <c r="A309" s="1183"/>
      <c r="B309" s="246"/>
      <c r="C309" s="816"/>
      <c r="D309" s="820"/>
      <c r="E309" s="825" t="s">
        <v>869</v>
      </c>
      <c r="F309" s="832" t="e">
        <f ca="1">INDEX(INDIRECT(_xlfn.CONCAT("'",_xlfn.CONCAT("0",K302),"'","!K:K")),MATCH(F302,INDIRECT(_xlfn.CONCAT("'",_xlfn.CONCAT("0",K302),"'","!F:F")),0))</f>
        <v>#NAME?</v>
      </c>
      <c r="G309" s="833" t="e">
        <f ca="1">INDEX(INDIRECT(_xlfn.CONCAT("'",_xlfn.CONCAT("0",K302," SH"),"'","!E25:BF25")),MATCH(F302,INDIRECT(_xlfn.CONCAT("'",_xlfn.CONCAT("0",K302," SH"),"'","!E8:BF8")),0))</f>
        <v>#NAME?</v>
      </c>
      <c r="H309" s="833" t="e">
        <f ca="1">INDEX(INDIRECT(_xlfn.CONCAT("'",_xlfn.CONCAT("0",K302," SH"),"'","!E51:BF51")),MATCH(F302,INDIRECT(_xlfn.CONCAT("'",_xlfn.CONCAT("0",K302," SH"),"'","!E34:BF34")),0))</f>
        <v>#NAME?</v>
      </c>
      <c r="I309" s="833" t="e">
        <f ca="1">INDEX(INDIRECT(_xlfn.CONCAT("'",_xlfn.CONCAT("0",K302," SH"),"'","!E77:BF77")),MATCH(F302,INDIRECT(_xlfn.CONCAT("'",_xlfn.CONCAT("0",K302," SH"),"'","!E60:BF60")),0))</f>
        <v>#NAME?</v>
      </c>
      <c r="J309" s="819"/>
    </row>
    <row r="310" spans="1:11" x14ac:dyDescent="0.25">
      <c r="A310" s="1183"/>
      <c r="B310" s="246"/>
      <c r="C310" s="816"/>
      <c r="D310" s="820"/>
      <c r="E310" s="825" t="s">
        <v>870</v>
      </c>
      <c r="F310" s="832" t="e">
        <f ca="1">IF(F308=0*(OR(F309=0))," ",F309/F308)</f>
        <v>#NAME?</v>
      </c>
      <c r="G310" s="832" t="e">
        <f ca="1">IF(G308=0*(OR(G309=0))," ",G309/G308)</f>
        <v>#NAME?</v>
      </c>
      <c r="H310" s="832" t="e">
        <f ca="1">IF(H308=0*(OR(H309=0))," ",H309/H308)</f>
        <v>#NAME?</v>
      </c>
      <c r="I310" s="832" t="e">
        <f ca="1">IF(I308=0*(OR(I309=0))," ",I309/I308)</f>
        <v>#NAME?</v>
      </c>
      <c r="J310" s="819"/>
    </row>
    <row r="311" spans="1:11" x14ac:dyDescent="0.25">
      <c r="A311" s="1183"/>
      <c r="B311" s="246"/>
      <c r="C311" s="816"/>
      <c r="D311" s="820"/>
      <c r="E311" s="825" t="s">
        <v>871</v>
      </c>
      <c r="F311" s="834"/>
      <c r="G311" s="835" t="str">
        <f t="shared" ref="G311:I312" si="18">IF(F308=0," ",((G308-F308)/F308))</f>
        <v xml:space="preserve"> </v>
      </c>
      <c r="H311" s="835" t="str">
        <f t="shared" si="18"/>
        <v xml:space="preserve"> </v>
      </c>
      <c r="I311" s="835" t="str">
        <f t="shared" si="18"/>
        <v xml:space="preserve"> </v>
      </c>
      <c r="J311" s="819"/>
    </row>
    <row r="312" spans="1:11" x14ac:dyDescent="0.25">
      <c r="A312" s="1183"/>
      <c r="B312" s="246"/>
      <c r="C312" s="816"/>
      <c r="D312" s="820"/>
      <c r="E312" s="825" t="s">
        <v>872</v>
      </c>
      <c r="F312" s="834"/>
      <c r="G312" s="835" t="e">
        <f t="shared" ca="1" si="18"/>
        <v>#NAME?</v>
      </c>
      <c r="H312" s="835" t="e">
        <f t="shared" ca="1" si="18"/>
        <v>#NAME?</v>
      </c>
      <c r="I312" s="835" t="e">
        <f t="shared" ca="1" si="18"/>
        <v>#NAME?</v>
      </c>
      <c r="J312" s="819"/>
    </row>
    <row r="313" spans="1:11" x14ac:dyDescent="0.25">
      <c r="A313" s="1183"/>
      <c r="B313" s="246"/>
      <c r="C313" s="816"/>
      <c r="D313" s="820"/>
      <c r="E313" s="825" t="s">
        <v>873</v>
      </c>
      <c r="F313" s="834"/>
      <c r="G313" s="835" t="str">
        <f>IF(IF(G308=0,0,(G309/G308))=0," ",((G309-F309)/F309))</f>
        <v xml:space="preserve"> </v>
      </c>
      <c r="H313" s="835" t="str">
        <f>IF(IF(H308=0,0,(H309/H308))=0," ",((H309-G309)/G309))</f>
        <v xml:space="preserve"> </v>
      </c>
      <c r="I313" s="835" t="str">
        <f>IF(IF(I308=0,0,(I309/I308))=0," ",((I309-H309)/H309))</f>
        <v xml:space="preserve"> </v>
      </c>
      <c r="J313" s="819"/>
    </row>
    <row r="314" spans="1:11" x14ac:dyDescent="0.25">
      <c r="A314" s="1183"/>
      <c r="B314" s="246"/>
      <c r="C314" s="816"/>
      <c r="D314" s="817">
        <v>449</v>
      </c>
      <c r="E314" s="818" t="s">
        <v>34</v>
      </c>
      <c r="F314" s="1177" t="s">
        <v>398</v>
      </c>
      <c r="G314" s="1178"/>
      <c r="H314" s="1178"/>
      <c r="I314" s="1179"/>
      <c r="J314" s="819"/>
      <c r="K314" s="431">
        <v>6260</v>
      </c>
    </row>
    <row r="315" spans="1:11" x14ac:dyDescent="0.25">
      <c r="A315" s="1183"/>
      <c r="B315" s="246"/>
      <c r="C315" s="816"/>
      <c r="D315" s="820"/>
      <c r="E315" s="821" t="s">
        <v>50</v>
      </c>
      <c r="F315" s="822"/>
      <c r="G315" s="823"/>
      <c r="H315" s="823"/>
      <c r="I315" s="824"/>
      <c r="J315" s="819"/>
    </row>
    <row r="316" spans="1:11" x14ac:dyDescent="0.25">
      <c r="A316" s="1183"/>
      <c r="B316" s="246"/>
      <c r="C316" s="816"/>
      <c r="D316" s="820"/>
      <c r="E316" s="825" t="s">
        <v>867</v>
      </c>
      <c r="F316" s="1177" t="s">
        <v>19</v>
      </c>
      <c r="G316" s="1178"/>
      <c r="H316" s="1178"/>
      <c r="I316" s="1179"/>
      <c r="J316" s="819"/>
    </row>
    <row r="317" spans="1:11" x14ac:dyDescent="0.25">
      <c r="A317" s="1183"/>
      <c r="B317" s="246"/>
      <c r="C317" s="816"/>
      <c r="D317" s="820"/>
      <c r="E317" s="825" t="s">
        <v>28</v>
      </c>
      <c r="F317" s="1177" t="s">
        <v>396</v>
      </c>
      <c r="G317" s="1178"/>
      <c r="H317" s="1178"/>
      <c r="I317" s="1179"/>
      <c r="J317" s="819"/>
    </row>
    <row r="318" spans="1:11" x14ac:dyDescent="0.25">
      <c r="A318" s="1183"/>
      <c r="B318" s="246"/>
      <c r="C318" s="816"/>
      <c r="D318" s="820"/>
      <c r="E318" s="1180"/>
      <c r="F318" s="337">
        <v>2023</v>
      </c>
      <c r="G318" s="826">
        <v>2024</v>
      </c>
      <c r="H318" s="826">
        <v>2025</v>
      </c>
      <c r="I318" s="827">
        <v>2026</v>
      </c>
      <c r="J318" s="819"/>
    </row>
    <row r="319" spans="1:11" x14ac:dyDescent="0.25">
      <c r="A319" s="1183"/>
      <c r="B319" s="246"/>
      <c r="C319" s="816"/>
      <c r="D319" s="820"/>
      <c r="E319" s="1181"/>
      <c r="F319" s="828" t="s">
        <v>56</v>
      </c>
      <c r="G319" s="829" t="s">
        <v>57</v>
      </c>
      <c r="H319" s="829" t="s">
        <v>57</v>
      </c>
      <c r="I319" s="830" t="s">
        <v>57</v>
      </c>
      <c r="J319" s="819"/>
    </row>
    <row r="320" spans="1:11" x14ac:dyDescent="0.25">
      <c r="A320" s="1183"/>
      <c r="B320" s="246"/>
      <c r="C320" s="816"/>
      <c r="D320" s="820"/>
      <c r="E320" s="825" t="s">
        <v>868</v>
      </c>
      <c r="F320" s="831">
        <v>98000</v>
      </c>
      <c r="G320" s="831">
        <v>98000</v>
      </c>
      <c r="H320" s="831">
        <v>98000</v>
      </c>
      <c r="I320" s="831">
        <v>98000</v>
      </c>
      <c r="J320" s="819"/>
    </row>
    <row r="321" spans="1:11" x14ac:dyDescent="0.25">
      <c r="A321" s="1183"/>
      <c r="B321" s="246"/>
      <c r="C321" s="816"/>
      <c r="D321" s="820"/>
      <c r="E321" s="825" t="s">
        <v>869</v>
      </c>
      <c r="F321" s="832" t="e">
        <f ca="1">INDEX(INDIRECT(_xlfn.CONCAT("'",_xlfn.CONCAT("0",K314),"'","!K:K")),MATCH(F314,INDIRECT(_xlfn.CONCAT("'",_xlfn.CONCAT("0",K314),"'","!F:F")),0))</f>
        <v>#NAME?</v>
      </c>
      <c r="G321" s="833" t="e">
        <f ca="1">INDEX(INDIRECT(_xlfn.CONCAT("'",_xlfn.CONCAT("0",K314," SH"),"'","!E25:BF25")),MATCH(F314,INDIRECT(_xlfn.CONCAT("'",_xlfn.CONCAT("0",K314," SH"),"'","!E8:BF8")),0))</f>
        <v>#NAME?</v>
      </c>
      <c r="H321" s="833" t="e">
        <f ca="1">INDEX(INDIRECT(_xlfn.CONCAT("'",_xlfn.CONCAT("0",K314," SH"),"'","!E51:BF51")),MATCH(F314,INDIRECT(_xlfn.CONCAT("'",_xlfn.CONCAT("0",K314," SH"),"'","!E34:BF34")),0))</f>
        <v>#NAME?</v>
      </c>
      <c r="I321" s="833" t="e">
        <f ca="1">INDEX(INDIRECT(_xlfn.CONCAT("'",_xlfn.CONCAT("0",K314," SH"),"'","!E77:BF77")),MATCH(F314,INDIRECT(_xlfn.CONCAT("'",_xlfn.CONCAT("0",K314," SH"),"'","!E60:BF60")),0))</f>
        <v>#NAME?</v>
      </c>
      <c r="J321" s="819"/>
    </row>
    <row r="322" spans="1:11" x14ac:dyDescent="0.25">
      <c r="A322" s="1183"/>
      <c r="B322" s="246"/>
      <c r="C322" s="816"/>
      <c r="D322" s="820"/>
      <c r="E322" s="825" t="s">
        <v>870</v>
      </c>
      <c r="F322" s="832" t="e">
        <f ca="1">IF(F320=0*(OR(F321=0))," ",F321/F320)</f>
        <v>#NAME?</v>
      </c>
      <c r="G322" s="832" t="e">
        <f ca="1">IF(G320=0*(OR(G321=0))," ",G321/G320)</f>
        <v>#NAME?</v>
      </c>
      <c r="H322" s="832" t="e">
        <f ca="1">IF(H320=0*(OR(H321=0))," ",H321/H320)</f>
        <v>#NAME?</v>
      </c>
      <c r="I322" s="832" t="e">
        <f ca="1">IF(I320=0*(OR(I321=0))," ",I321/I320)</f>
        <v>#NAME?</v>
      </c>
      <c r="J322" s="819"/>
    </row>
    <row r="323" spans="1:11" x14ac:dyDescent="0.25">
      <c r="A323" s="1183"/>
      <c r="B323" s="246"/>
      <c r="C323" s="816"/>
      <c r="D323" s="820"/>
      <c r="E323" s="825" t="s">
        <v>871</v>
      </c>
      <c r="F323" s="834"/>
      <c r="G323" s="835">
        <f t="shared" ref="G323:I324" si="19">IF(F320=0," ",((G320-F320)/F320))</f>
        <v>0</v>
      </c>
      <c r="H323" s="835">
        <f t="shared" si="19"/>
        <v>0</v>
      </c>
      <c r="I323" s="835">
        <f t="shared" si="19"/>
        <v>0</v>
      </c>
      <c r="J323" s="819"/>
    </row>
    <row r="324" spans="1:11" x14ac:dyDescent="0.25">
      <c r="A324" s="1183"/>
      <c r="B324" s="246"/>
      <c r="C324" s="816"/>
      <c r="D324" s="820"/>
      <c r="E324" s="825" t="s">
        <v>872</v>
      </c>
      <c r="F324" s="834"/>
      <c r="G324" s="835" t="e">
        <f t="shared" ca="1" si="19"/>
        <v>#NAME?</v>
      </c>
      <c r="H324" s="835" t="e">
        <f t="shared" ca="1" si="19"/>
        <v>#NAME?</v>
      </c>
      <c r="I324" s="835" t="e">
        <f t="shared" ca="1" si="19"/>
        <v>#NAME?</v>
      </c>
      <c r="J324" s="819"/>
    </row>
    <row r="325" spans="1:11" x14ac:dyDescent="0.25">
      <c r="A325" s="1183"/>
      <c r="B325" s="246"/>
      <c r="C325" s="816"/>
      <c r="D325" s="820"/>
      <c r="E325" s="825" t="s">
        <v>873</v>
      </c>
      <c r="F325" s="834"/>
      <c r="G325" s="835" t="e">
        <f ca="1">IF(IF(G320=0,0,(G321/G320))=0," ",((G321-F321)/F321))</f>
        <v>#NAME?</v>
      </c>
      <c r="H325" s="835" t="e">
        <f ca="1">IF(IF(H320=0,0,(H321/H320))=0," ",((H321-G321)/G321))</f>
        <v>#NAME?</v>
      </c>
      <c r="I325" s="835" t="e">
        <f ca="1">IF(IF(I320=0,0,(I321/I320))=0," ",((I321-H321)/H321))</f>
        <v>#NAME?</v>
      </c>
      <c r="J325" s="819"/>
    </row>
    <row r="326" spans="1:11" x14ac:dyDescent="0.25">
      <c r="A326" s="1183"/>
      <c r="B326" s="246"/>
      <c r="C326" s="816"/>
      <c r="D326" s="817">
        <v>519</v>
      </c>
      <c r="E326" s="818" t="s">
        <v>34</v>
      </c>
      <c r="F326" s="1177" t="s">
        <v>400</v>
      </c>
      <c r="G326" s="1178"/>
      <c r="H326" s="1178"/>
      <c r="I326" s="1179"/>
      <c r="J326" s="819"/>
      <c r="K326" s="431">
        <v>6260</v>
      </c>
    </row>
    <row r="327" spans="1:11" x14ac:dyDescent="0.25">
      <c r="A327" s="1183"/>
      <c r="B327" s="246"/>
      <c r="C327" s="816"/>
      <c r="D327" s="820"/>
      <c r="E327" s="821" t="s">
        <v>50</v>
      </c>
      <c r="F327" s="822"/>
      <c r="G327" s="823"/>
      <c r="H327" s="823"/>
      <c r="I327" s="824"/>
      <c r="J327" s="819"/>
    </row>
    <row r="328" spans="1:11" x14ac:dyDescent="0.25">
      <c r="A328" s="1183"/>
      <c r="B328" s="246"/>
      <c r="C328" s="816"/>
      <c r="D328" s="820"/>
      <c r="E328" s="825" t="s">
        <v>867</v>
      </c>
      <c r="F328" s="1177" t="s">
        <v>19</v>
      </c>
      <c r="G328" s="1178"/>
      <c r="H328" s="1178"/>
      <c r="I328" s="1179"/>
      <c r="J328" s="819"/>
    </row>
    <row r="329" spans="1:11" x14ac:dyDescent="0.25">
      <c r="A329" s="1183"/>
      <c r="B329" s="246"/>
      <c r="C329" s="816"/>
      <c r="D329" s="820"/>
      <c r="E329" s="825" t="s">
        <v>28</v>
      </c>
      <c r="F329" s="1177" t="s">
        <v>393</v>
      </c>
      <c r="G329" s="1178"/>
      <c r="H329" s="1178"/>
      <c r="I329" s="1179"/>
      <c r="J329" s="819"/>
    </row>
    <row r="330" spans="1:11" x14ac:dyDescent="0.25">
      <c r="A330" s="1183"/>
      <c r="B330" s="246"/>
      <c r="C330" s="816"/>
      <c r="D330" s="820"/>
      <c r="E330" s="1180"/>
      <c r="F330" s="337">
        <v>2023</v>
      </c>
      <c r="G330" s="826">
        <v>2024</v>
      </c>
      <c r="H330" s="826">
        <v>2025</v>
      </c>
      <c r="I330" s="827">
        <v>2026</v>
      </c>
      <c r="J330" s="819"/>
    </row>
    <row r="331" spans="1:11" x14ac:dyDescent="0.25">
      <c r="A331" s="1183"/>
      <c r="B331" s="246"/>
      <c r="C331" s="816"/>
      <c r="D331" s="820"/>
      <c r="E331" s="1181"/>
      <c r="F331" s="828" t="s">
        <v>56</v>
      </c>
      <c r="G331" s="829" t="s">
        <v>57</v>
      </c>
      <c r="H331" s="829" t="s">
        <v>57</v>
      </c>
      <c r="I331" s="830" t="s">
        <v>57</v>
      </c>
      <c r="J331" s="819"/>
    </row>
    <row r="332" spans="1:11" x14ac:dyDescent="0.25">
      <c r="A332" s="1183"/>
      <c r="B332" s="246"/>
      <c r="C332" s="816"/>
      <c r="D332" s="820"/>
      <c r="E332" s="825" t="s">
        <v>868</v>
      </c>
      <c r="F332" s="831">
        <v>2.5</v>
      </c>
      <c r="G332" s="831">
        <v>2.5</v>
      </c>
      <c r="H332" s="831">
        <v>2.5</v>
      </c>
      <c r="I332" s="831">
        <v>2.5</v>
      </c>
      <c r="J332" s="819"/>
    </row>
    <row r="333" spans="1:11" x14ac:dyDescent="0.25">
      <c r="A333" s="1183"/>
      <c r="B333" s="246"/>
      <c r="C333" s="816"/>
      <c r="D333" s="820"/>
      <c r="E333" s="825" t="s">
        <v>869</v>
      </c>
      <c r="F333" s="832" t="e">
        <f ca="1">INDEX(INDIRECT(_xlfn.CONCAT("'",_xlfn.CONCAT("0",K326),"'","!K:K")),MATCH(F326,INDIRECT(_xlfn.CONCAT("'",_xlfn.CONCAT("0",K326),"'","!F:F")),0))</f>
        <v>#NAME?</v>
      </c>
      <c r="G333" s="833" t="e">
        <f ca="1">INDEX(INDIRECT(_xlfn.CONCAT("'",_xlfn.CONCAT("0",K326," SH"),"'","!E25:BF25")),MATCH(F326,INDIRECT(_xlfn.CONCAT("'",_xlfn.CONCAT("0",K326," SH"),"'","!E8:BF8")),0))</f>
        <v>#NAME?</v>
      </c>
      <c r="H333" s="833" t="e">
        <f ca="1">INDEX(INDIRECT(_xlfn.CONCAT("'",_xlfn.CONCAT("0",K326," SH"),"'","!E51:BF51")),MATCH(F326,INDIRECT(_xlfn.CONCAT("'",_xlfn.CONCAT("0",K326," SH"),"'","!E34:BF34")),0))</f>
        <v>#NAME?</v>
      </c>
      <c r="I333" s="833" t="e">
        <f ca="1">INDEX(INDIRECT(_xlfn.CONCAT("'",_xlfn.CONCAT("0",K326," SH"),"'","!E77:BF77")),MATCH(F326,INDIRECT(_xlfn.CONCAT("'",_xlfn.CONCAT("0",K326," SH"),"'","!E60:BF60")),0))</f>
        <v>#NAME?</v>
      </c>
      <c r="J333" s="819"/>
    </row>
    <row r="334" spans="1:11" x14ac:dyDescent="0.25">
      <c r="A334" s="1183"/>
      <c r="B334" s="246"/>
      <c r="C334" s="816"/>
      <c r="D334" s="820"/>
      <c r="E334" s="825" t="s">
        <v>870</v>
      </c>
      <c r="F334" s="832" t="e">
        <f ca="1">IF(F332=0*(OR(F333=0))," ",F333/F332)</f>
        <v>#NAME?</v>
      </c>
      <c r="G334" s="832" t="e">
        <f ca="1">IF(G332=0*(OR(G333=0))," ",G333/G332)</f>
        <v>#NAME?</v>
      </c>
      <c r="H334" s="832" t="e">
        <f ca="1">IF(H332=0*(OR(H333=0))," ",H333/H332)</f>
        <v>#NAME?</v>
      </c>
      <c r="I334" s="832" t="e">
        <f ca="1">IF(I332=0*(OR(I333=0))," ",I333/I332)</f>
        <v>#NAME?</v>
      </c>
      <c r="J334" s="819"/>
    </row>
    <row r="335" spans="1:11" x14ac:dyDescent="0.25">
      <c r="A335" s="1183"/>
      <c r="B335" s="246"/>
      <c r="C335" s="816"/>
      <c r="D335" s="820"/>
      <c r="E335" s="825" t="s">
        <v>871</v>
      </c>
      <c r="F335" s="834"/>
      <c r="G335" s="835">
        <f t="shared" ref="G335:I336" si="20">IF(F332=0," ",((G332-F332)/F332))</f>
        <v>0</v>
      </c>
      <c r="H335" s="835">
        <f t="shared" si="20"/>
        <v>0</v>
      </c>
      <c r="I335" s="835">
        <f t="shared" si="20"/>
        <v>0</v>
      </c>
      <c r="J335" s="819"/>
    </row>
    <row r="336" spans="1:11" x14ac:dyDescent="0.25">
      <c r="A336" s="1183"/>
      <c r="B336" s="246"/>
      <c r="C336" s="816"/>
      <c r="D336" s="820"/>
      <c r="E336" s="825" t="s">
        <v>872</v>
      </c>
      <c r="F336" s="834"/>
      <c r="G336" s="835" t="e">
        <f t="shared" ca="1" si="20"/>
        <v>#NAME?</v>
      </c>
      <c r="H336" s="835" t="e">
        <f t="shared" ca="1" si="20"/>
        <v>#NAME?</v>
      </c>
      <c r="I336" s="835" t="e">
        <f t="shared" ca="1" si="20"/>
        <v>#NAME?</v>
      </c>
      <c r="J336" s="819"/>
    </row>
    <row r="337" spans="1:11" x14ac:dyDescent="0.25">
      <c r="A337" s="1183"/>
      <c r="B337" s="246"/>
      <c r="C337" s="816"/>
      <c r="D337" s="820"/>
      <c r="E337" s="825" t="s">
        <v>873</v>
      </c>
      <c r="F337" s="834"/>
      <c r="G337" s="835" t="e">
        <f ca="1">IF(IF(G332=0,0,(G333/G332))=0," ",((G333-F333)/F333))</f>
        <v>#NAME?</v>
      </c>
      <c r="H337" s="835" t="e">
        <f ca="1">IF(IF(H332=0,0,(H333/H332))=0," ",((H333-G333)/G333))</f>
        <v>#NAME?</v>
      </c>
      <c r="I337" s="835" t="e">
        <f ca="1">IF(IF(I332=0,0,(I333/I332))=0," ",((I333-H333)/H333))</f>
        <v>#NAME?</v>
      </c>
      <c r="J337" s="819"/>
    </row>
    <row r="338" spans="1:11" x14ac:dyDescent="0.25">
      <c r="A338" s="1183"/>
      <c r="B338" s="246"/>
      <c r="C338" s="816"/>
      <c r="D338" s="817">
        <v>452</v>
      </c>
      <c r="E338" s="818" t="s">
        <v>34</v>
      </c>
      <c r="F338" s="1177" t="s">
        <v>402</v>
      </c>
      <c r="G338" s="1178"/>
      <c r="H338" s="1178"/>
      <c r="I338" s="1179"/>
      <c r="J338" s="819"/>
      <c r="K338" s="431">
        <v>6260</v>
      </c>
    </row>
    <row r="339" spans="1:11" x14ac:dyDescent="0.25">
      <c r="A339" s="1183"/>
      <c r="B339" s="246"/>
      <c r="C339" s="816"/>
      <c r="D339" s="820"/>
      <c r="E339" s="821" t="s">
        <v>50</v>
      </c>
      <c r="F339" s="822"/>
      <c r="G339" s="823"/>
      <c r="H339" s="823"/>
      <c r="I339" s="824"/>
      <c r="J339" s="819"/>
    </row>
    <row r="340" spans="1:11" x14ac:dyDescent="0.25">
      <c r="A340" s="1183"/>
      <c r="B340" s="246"/>
      <c r="C340" s="816"/>
      <c r="D340" s="820"/>
      <c r="E340" s="825" t="s">
        <v>867</v>
      </c>
      <c r="F340" s="1177" t="s">
        <v>19</v>
      </c>
      <c r="G340" s="1178"/>
      <c r="H340" s="1178"/>
      <c r="I340" s="1179"/>
      <c r="J340" s="819"/>
    </row>
    <row r="341" spans="1:11" x14ac:dyDescent="0.25">
      <c r="A341" s="1183"/>
      <c r="B341" s="246"/>
      <c r="C341" s="816"/>
      <c r="D341" s="820"/>
      <c r="E341" s="825" t="s">
        <v>28</v>
      </c>
      <c r="F341" s="1177" t="s">
        <v>396</v>
      </c>
      <c r="G341" s="1178"/>
      <c r="H341" s="1178"/>
      <c r="I341" s="1179"/>
      <c r="J341" s="819"/>
    </row>
    <row r="342" spans="1:11" x14ac:dyDescent="0.25">
      <c r="A342" s="1183"/>
      <c r="B342" s="246"/>
      <c r="C342" s="816"/>
      <c r="D342" s="820"/>
      <c r="E342" s="1180"/>
      <c r="F342" s="337">
        <v>2023</v>
      </c>
      <c r="G342" s="826">
        <v>2024</v>
      </c>
      <c r="H342" s="826">
        <v>2025</v>
      </c>
      <c r="I342" s="827">
        <v>2026</v>
      </c>
      <c r="J342" s="819"/>
    </row>
    <row r="343" spans="1:11" x14ac:dyDescent="0.25">
      <c r="A343" s="1183"/>
      <c r="B343" s="246"/>
      <c r="C343" s="816"/>
      <c r="D343" s="820"/>
      <c r="E343" s="1181"/>
      <c r="F343" s="828" t="s">
        <v>56</v>
      </c>
      <c r="G343" s="829" t="s">
        <v>57</v>
      </c>
      <c r="H343" s="829" t="s">
        <v>57</v>
      </c>
      <c r="I343" s="830" t="s">
        <v>57</v>
      </c>
      <c r="J343" s="819"/>
    </row>
    <row r="344" spans="1:11" x14ac:dyDescent="0.25">
      <c r="A344" s="1183"/>
      <c r="B344" s="246"/>
      <c r="C344" s="816"/>
      <c r="D344" s="820"/>
      <c r="E344" s="825" t="s">
        <v>868</v>
      </c>
      <c r="F344" s="831">
        <v>17000</v>
      </c>
      <c r="G344" s="831">
        <v>17000</v>
      </c>
      <c r="H344" s="831">
        <v>17000</v>
      </c>
      <c r="I344" s="831">
        <v>17000</v>
      </c>
      <c r="J344" s="819"/>
    </row>
    <row r="345" spans="1:11" x14ac:dyDescent="0.25">
      <c r="A345" s="1183"/>
      <c r="B345" s="246"/>
      <c r="C345" s="816"/>
      <c r="D345" s="820"/>
      <c r="E345" s="825" t="s">
        <v>869</v>
      </c>
      <c r="F345" s="832" t="e">
        <f ca="1">INDEX(INDIRECT(_xlfn.CONCAT("'",_xlfn.CONCAT("0",K338),"'","!K:K")),MATCH(F338,INDIRECT(_xlfn.CONCAT("'",_xlfn.CONCAT("0",K338),"'","!F:F")),0))</f>
        <v>#NAME?</v>
      </c>
      <c r="G345" s="833" t="e">
        <f ca="1">INDEX(INDIRECT(_xlfn.CONCAT("'",_xlfn.CONCAT("0",K338," SH"),"'","!E25:BF25")),MATCH(F338,INDIRECT(_xlfn.CONCAT("'",_xlfn.CONCAT("0",K338," SH"),"'","!E8:BF8")),0))</f>
        <v>#NAME?</v>
      </c>
      <c r="H345" s="833" t="e">
        <f ca="1">INDEX(INDIRECT(_xlfn.CONCAT("'",_xlfn.CONCAT("0",K338," SH"),"'","!E51:BF51")),MATCH(F338,INDIRECT(_xlfn.CONCAT("'",_xlfn.CONCAT("0",K338," SH"),"'","!E34:BF34")),0))</f>
        <v>#NAME?</v>
      </c>
      <c r="I345" s="833" t="e">
        <f ca="1">INDEX(INDIRECT(_xlfn.CONCAT("'",_xlfn.CONCAT("0",K338," SH"),"'","!E77:BF77")),MATCH(F338,INDIRECT(_xlfn.CONCAT("'",_xlfn.CONCAT("0",K338," SH"),"'","!E60:BF60")),0))</f>
        <v>#NAME?</v>
      </c>
      <c r="J345" s="819"/>
    </row>
    <row r="346" spans="1:11" x14ac:dyDescent="0.25">
      <c r="A346" s="1183"/>
      <c r="B346" s="246"/>
      <c r="C346" s="816"/>
      <c r="D346" s="820"/>
      <c r="E346" s="825" t="s">
        <v>870</v>
      </c>
      <c r="F346" s="832" t="e">
        <f ca="1">IF(F344=0*(OR(F345=0))," ",F345/F344)</f>
        <v>#NAME?</v>
      </c>
      <c r="G346" s="832" t="e">
        <f ca="1">IF(G344=0*(OR(G345=0))," ",G345/G344)</f>
        <v>#NAME?</v>
      </c>
      <c r="H346" s="832" t="e">
        <f ca="1">IF(H344=0*(OR(H345=0))," ",H345/H344)</f>
        <v>#NAME?</v>
      </c>
      <c r="I346" s="832" t="e">
        <f ca="1">IF(I344=0*(OR(I345=0))," ",I345/I344)</f>
        <v>#NAME?</v>
      </c>
      <c r="J346" s="819"/>
    </row>
    <row r="347" spans="1:11" x14ac:dyDescent="0.25">
      <c r="A347" s="1183"/>
      <c r="B347" s="246"/>
      <c r="C347" s="816"/>
      <c r="D347" s="820"/>
      <c r="E347" s="825" t="s">
        <v>871</v>
      </c>
      <c r="F347" s="834"/>
      <c r="G347" s="835">
        <f t="shared" ref="G347:I348" si="21">IF(F344=0," ",((G344-F344)/F344))</f>
        <v>0</v>
      </c>
      <c r="H347" s="835">
        <f t="shared" si="21"/>
        <v>0</v>
      </c>
      <c r="I347" s="835">
        <f t="shared" si="21"/>
        <v>0</v>
      </c>
      <c r="J347" s="819"/>
    </row>
    <row r="348" spans="1:11" x14ac:dyDescent="0.25">
      <c r="A348" s="1183"/>
      <c r="B348" s="246"/>
      <c r="C348" s="816"/>
      <c r="D348" s="820"/>
      <c r="E348" s="825" t="s">
        <v>872</v>
      </c>
      <c r="F348" s="834"/>
      <c r="G348" s="835" t="e">
        <f t="shared" ca="1" si="21"/>
        <v>#NAME?</v>
      </c>
      <c r="H348" s="835" t="e">
        <f t="shared" ca="1" si="21"/>
        <v>#NAME?</v>
      </c>
      <c r="I348" s="835" t="e">
        <f t="shared" ca="1" si="21"/>
        <v>#NAME?</v>
      </c>
      <c r="J348" s="819"/>
    </row>
    <row r="349" spans="1:11" x14ac:dyDescent="0.25">
      <c r="A349" s="1183"/>
      <c r="B349" s="246"/>
      <c r="C349" s="816"/>
      <c r="D349" s="820"/>
      <c r="E349" s="825" t="s">
        <v>873</v>
      </c>
      <c r="F349" s="834"/>
      <c r="G349" s="835" t="e">
        <f ca="1">IF(IF(G344=0,0,(G345/G344))=0," ",((G345-F345)/F345))</f>
        <v>#NAME?</v>
      </c>
      <c r="H349" s="835" t="e">
        <f ca="1">IF(IF(H344=0,0,(H345/H344))=0," ",((H345-G345)/G345))</f>
        <v>#NAME?</v>
      </c>
      <c r="I349" s="835" t="e">
        <f ca="1">IF(IF(I344=0,0,(I345/I344))=0," ",((I345-H345)/H345))</f>
        <v>#NAME?</v>
      </c>
      <c r="J349" s="819"/>
    </row>
    <row r="350" spans="1:11" x14ac:dyDescent="0.25">
      <c r="A350" s="1183"/>
      <c r="B350" s="246"/>
      <c r="C350" s="816"/>
      <c r="D350" s="817">
        <v>432</v>
      </c>
      <c r="E350" s="818" t="s">
        <v>34</v>
      </c>
      <c r="F350" s="1177" t="s">
        <v>404</v>
      </c>
      <c r="G350" s="1178"/>
      <c r="H350" s="1178"/>
      <c r="I350" s="1179"/>
      <c r="J350" s="819"/>
      <c r="K350" s="431">
        <v>6260</v>
      </c>
    </row>
    <row r="351" spans="1:11" x14ac:dyDescent="0.25">
      <c r="A351" s="1183"/>
      <c r="B351" s="246"/>
      <c r="C351" s="816"/>
      <c r="D351" s="820"/>
      <c r="E351" s="821" t="s">
        <v>50</v>
      </c>
      <c r="F351" s="822"/>
      <c r="G351" s="823"/>
      <c r="H351" s="823"/>
      <c r="I351" s="824"/>
      <c r="J351" s="819"/>
    </row>
    <row r="352" spans="1:11" x14ac:dyDescent="0.25">
      <c r="A352" s="1183"/>
      <c r="B352" s="246"/>
      <c r="C352" s="816"/>
      <c r="D352" s="820"/>
      <c r="E352" s="825" t="s">
        <v>867</v>
      </c>
      <c r="F352" s="1177" t="s">
        <v>19</v>
      </c>
      <c r="G352" s="1178"/>
      <c r="H352" s="1178"/>
      <c r="I352" s="1179"/>
      <c r="J352" s="819"/>
    </row>
    <row r="353" spans="1:11" x14ac:dyDescent="0.25">
      <c r="A353" s="1183"/>
      <c r="B353" s="246"/>
      <c r="C353" s="816"/>
      <c r="D353" s="820"/>
      <c r="E353" s="825" t="s">
        <v>28</v>
      </c>
      <c r="F353" s="1177" t="s">
        <v>396</v>
      </c>
      <c r="G353" s="1178"/>
      <c r="H353" s="1178"/>
      <c r="I353" s="1179"/>
      <c r="J353" s="819"/>
    </row>
    <row r="354" spans="1:11" x14ac:dyDescent="0.25">
      <c r="A354" s="1183"/>
      <c r="B354" s="246"/>
      <c r="C354" s="816"/>
      <c r="D354" s="820"/>
      <c r="E354" s="1180"/>
      <c r="F354" s="337">
        <v>2023</v>
      </c>
      <c r="G354" s="826">
        <v>2024</v>
      </c>
      <c r="H354" s="826">
        <v>2025</v>
      </c>
      <c r="I354" s="827">
        <v>2026</v>
      </c>
      <c r="J354" s="819"/>
    </row>
    <row r="355" spans="1:11" x14ac:dyDescent="0.25">
      <c r="A355" s="1183"/>
      <c r="B355" s="246"/>
      <c r="C355" s="816"/>
      <c r="D355" s="820"/>
      <c r="E355" s="1181"/>
      <c r="F355" s="828" t="s">
        <v>56</v>
      </c>
      <c r="G355" s="829" t="s">
        <v>57</v>
      </c>
      <c r="H355" s="829" t="s">
        <v>57</v>
      </c>
      <c r="I355" s="830" t="s">
        <v>57</v>
      </c>
      <c r="J355" s="819"/>
    </row>
    <row r="356" spans="1:11" x14ac:dyDescent="0.25">
      <c r="A356" s="1183"/>
      <c r="B356" s="246"/>
      <c r="C356" s="816"/>
      <c r="D356" s="820"/>
      <c r="E356" s="825" t="s">
        <v>868</v>
      </c>
      <c r="F356" s="831">
        <v>9000</v>
      </c>
      <c r="G356" s="831">
        <v>9000</v>
      </c>
      <c r="H356" s="831">
        <v>9000</v>
      </c>
      <c r="I356" s="831">
        <v>9000</v>
      </c>
      <c r="J356" s="819"/>
    </row>
    <row r="357" spans="1:11" x14ac:dyDescent="0.25">
      <c r="A357" s="1183"/>
      <c r="B357" s="246"/>
      <c r="C357" s="816"/>
      <c r="D357" s="820"/>
      <c r="E357" s="825" t="s">
        <v>869</v>
      </c>
      <c r="F357" s="832" t="e">
        <f ca="1">INDEX(INDIRECT(_xlfn.CONCAT("'",_xlfn.CONCAT("0",K350),"'","!K:K")),MATCH(F350,INDIRECT(_xlfn.CONCAT("'",_xlfn.CONCAT("0",K350),"'","!F:F")),0))</f>
        <v>#NAME?</v>
      </c>
      <c r="G357" s="833" t="e">
        <f ca="1">INDEX(INDIRECT(_xlfn.CONCAT("'",_xlfn.CONCAT("0",K350," SH"),"'","!E25:BF25")),MATCH(F350,INDIRECT(_xlfn.CONCAT("'",_xlfn.CONCAT("0",K350," SH"),"'","!E8:BF8")),0))</f>
        <v>#NAME?</v>
      </c>
      <c r="H357" s="833" t="e">
        <f ca="1">INDEX(INDIRECT(_xlfn.CONCAT("'",_xlfn.CONCAT("0",K350," SH"),"'","!E51:BF51")),MATCH(F350,INDIRECT(_xlfn.CONCAT("'",_xlfn.CONCAT("0",K350," SH"),"'","!E34:BF34")),0))</f>
        <v>#NAME?</v>
      </c>
      <c r="I357" s="833" t="e">
        <f ca="1">INDEX(INDIRECT(_xlfn.CONCAT("'",_xlfn.CONCAT("0",K350," SH"),"'","!E77:BF77")),MATCH(F350,INDIRECT(_xlfn.CONCAT("'",_xlfn.CONCAT("0",K350," SH"),"'","!E60:BF60")),0))</f>
        <v>#NAME?</v>
      </c>
      <c r="J357" s="819"/>
    </row>
    <row r="358" spans="1:11" x14ac:dyDescent="0.25">
      <c r="A358" s="1183"/>
      <c r="B358" s="246"/>
      <c r="C358" s="816"/>
      <c r="D358" s="820"/>
      <c r="E358" s="825" t="s">
        <v>870</v>
      </c>
      <c r="F358" s="832" t="e">
        <f ca="1">IF(F356=0*(OR(F357=0))," ",F357/F356)</f>
        <v>#NAME?</v>
      </c>
      <c r="G358" s="832" t="e">
        <f ca="1">IF(G356=0*(OR(G357=0))," ",G357/G356)</f>
        <v>#NAME?</v>
      </c>
      <c r="H358" s="832" t="e">
        <f ca="1">IF(H356=0*(OR(H357=0))," ",H357/H356)</f>
        <v>#NAME?</v>
      </c>
      <c r="I358" s="832" t="e">
        <f ca="1">IF(I356=0*(OR(I357=0))," ",I357/I356)</f>
        <v>#NAME?</v>
      </c>
      <c r="J358" s="819"/>
    </row>
    <row r="359" spans="1:11" x14ac:dyDescent="0.25">
      <c r="A359" s="1183"/>
      <c r="B359" s="246"/>
      <c r="C359" s="816"/>
      <c r="D359" s="820"/>
      <c r="E359" s="825" t="s">
        <v>871</v>
      </c>
      <c r="F359" s="834"/>
      <c r="G359" s="835">
        <f t="shared" ref="G359:I360" si="22">IF(F356=0," ",((G356-F356)/F356))</f>
        <v>0</v>
      </c>
      <c r="H359" s="835">
        <f t="shared" si="22"/>
        <v>0</v>
      </c>
      <c r="I359" s="835">
        <f t="shared" si="22"/>
        <v>0</v>
      </c>
      <c r="J359" s="819"/>
    </row>
    <row r="360" spans="1:11" x14ac:dyDescent="0.25">
      <c r="A360" s="1183"/>
      <c r="B360" s="246"/>
      <c r="C360" s="816"/>
      <c r="D360" s="820"/>
      <c r="E360" s="825" t="s">
        <v>872</v>
      </c>
      <c r="F360" s="834"/>
      <c r="G360" s="835" t="e">
        <f t="shared" ca="1" si="22"/>
        <v>#NAME?</v>
      </c>
      <c r="H360" s="835" t="e">
        <f t="shared" ca="1" si="22"/>
        <v>#NAME?</v>
      </c>
      <c r="I360" s="835" t="e">
        <f t="shared" ca="1" si="22"/>
        <v>#NAME?</v>
      </c>
      <c r="J360" s="819"/>
    </row>
    <row r="361" spans="1:11" x14ac:dyDescent="0.25">
      <c r="A361" s="1183"/>
      <c r="B361" s="246"/>
      <c r="C361" s="816"/>
      <c r="D361" s="820"/>
      <c r="E361" s="825" t="s">
        <v>873</v>
      </c>
      <c r="F361" s="834"/>
      <c r="G361" s="835" t="e">
        <f ca="1">IF(IF(G356=0,0,(G357/G356))=0," ",((G357-F357)/F357))</f>
        <v>#NAME?</v>
      </c>
      <c r="H361" s="835" t="e">
        <f ca="1">IF(IF(H356=0,0,(H357/H356))=0," ",((H357-G357)/G357))</f>
        <v>#NAME?</v>
      </c>
      <c r="I361" s="835" t="e">
        <f ca="1">IF(IF(I356=0,0,(I357/I356))=0," ",((I357-H357)/H357))</f>
        <v>#NAME?</v>
      </c>
      <c r="J361" s="819"/>
    </row>
    <row r="362" spans="1:11" x14ac:dyDescent="0.25">
      <c r="A362" s="1183"/>
      <c r="B362" s="246"/>
      <c r="C362" s="816"/>
      <c r="D362" s="817">
        <v>523</v>
      </c>
      <c r="E362" s="818" t="s">
        <v>34</v>
      </c>
      <c r="F362" s="1177" t="s">
        <v>406</v>
      </c>
      <c r="G362" s="1178"/>
      <c r="H362" s="1178"/>
      <c r="I362" s="1179"/>
      <c r="J362" s="819"/>
      <c r="K362" s="431">
        <v>6260</v>
      </c>
    </row>
    <row r="363" spans="1:11" x14ac:dyDescent="0.25">
      <c r="A363" s="1183"/>
      <c r="B363" s="246"/>
      <c r="C363" s="816"/>
      <c r="D363" s="820"/>
      <c r="E363" s="821" t="s">
        <v>50</v>
      </c>
      <c r="F363" s="822"/>
      <c r="G363" s="823"/>
      <c r="H363" s="823"/>
      <c r="I363" s="824"/>
      <c r="J363" s="819"/>
    </row>
    <row r="364" spans="1:11" x14ac:dyDescent="0.25">
      <c r="A364" s="1183"/>
      <c r="B364" s="246"/>
      <c r="C364" s="816"/>
      <c r="D364" s="820"/>
      <c r="E364" s="825" t="s">
        <v>867</v>
      </c>
      <c r="F364" s="1177" t="s">
        <v>19</v>
      </c>
      <c r="G364" s="1178"/>
      <c r="H364" s="1178"/>
      <c r="I364" s="1179"/>
      <c r="J364" s="819"/>
    </row>
    <row r="365" spans="1:11" x14ac:dyDescent="0.25">
      <c r="A365" s="1183"/>
      <c r="B365" s="246"/>
      <c r="C365" s="816"/>
      <c r="D365" s="820"/>
      <c r="E365" s="825" t="s">
        <v>28</v>
      </c>
      <c r="F365" s="1177" t="s">
        <v>396</v>
      </c>
      <c r="G365" s="1178"/>
      <c r="H365" s="1178"/>
      <c r="I365" s="1179"/>
      <c r="J365" s="819"/>
    </row>
    <row r="366" spans="1:11" x14ac:dyDescent="0.25">
      <c r="A366" s="1183"/>
      <c r="B366" s="246"/>
      <c r="C366" s="816"/>
      <c r="D366" s="820"/>
      <c r="E366" s="1180"/>
      <c r="F366" s="337">
        <v>2023</v>
      </c>
      <c r="G366" s="826">
        <v>2024</v>
      </c>
      <c r="H366" s="826">
        <v>2025</v>
      </c>
      <c r="I366" s="827">
        <v>2026</v>
      </c>
      <c r="J366" s="819"/>
    </row>
    <row r="367" spans="1:11" x14ac:dyDescent="0.25">
      <c r="A367" s="1183"/>
      <c r="B367" s="246"/>
      <c r="C367" s="816"/>
      <c r="D367" s="820"/>
      <c r="E367" s="1181"/>
      <c r="F367" s="828" t="s">
        <v>56</v>
      </c>
      <c r="G367" s="829" t="s">
        <v>57</v>
      </c>
      <c r="H367" s="829" t="s">
        <v>57</v>
      </c>
      <c r="I367" s="830" t="s">
        <v>57</v>
      </c>
      <c r="J367" s="819"/>
    </row>
    <row r="368" spans="1:11" x14ac:dyDescent="0.25">
      <c r="A368" s="1183"/>
      <c r="B368" s="246"/>
      <c r="C368" s="816"/>
      <c r="D368" s="820"/>
      <c r="E368" s="825" t="s">
        <v>868</v>
      </c>
      <c r="F368" s="831">
        <v>180000</v>
      </c>
      <c r="G368" s="831">
        <v>180000</v>
      </c>
      <c r="H368" s="831">
        <v>180000</v>
      </c>
      <c r="I368" s="831">
        <v>180000</v>
      </c>
      <c r="J368" s="819"/>
    </row>
    <row r="369" spans="1:11" x14ac:dyDescent="0.25">
      <c r="A369" s="1183"/>
      <c r="B369" s="246"/>
      <c r="C369" s="816"/>
      <c r="D369" s="820"/>
      <c r="E369" s="825" t="s">
        <v>869</v>
      </c>
      <c r="F369" s="832" t="e">
        <f ca="1">INDEX(INDIRECT(_xlfn.CONCAT("'",_xlfn.CONCAT("0",K362),"'","!K:K")),MATCH(F362,INDIRECT(_xlfn.CONCAT("'",_xlfn.CONCAT("0",K362),"'","!F:F")),0))</f>
        <v>#NAME?</v>
      </c>
      <c r="G369" s="833" t="e">
        <f ca="1">INDEX(INDIRECT(_xlfn.CONCAT("'",_xlfn.CONCAT("0",K362," SH"),"'","!E25:BF25")),MATCH(F362,INDIRECT(_xlfn.CONCAT("'",_xlfn.CONCAT("0",K362," SH"),"'","!E8:BF8")),0))</f>
        <v>#NAME?</v>
      </c>
      <c r="H369" s="833" t="e">
        <f ca="1">INDEX(INDIRECT(_xlfn.CONCAT("'",_xlfn.CONCAT("0",K362," SH"),"'","!E51:BF51")),MATCH(F362,INDIRECT(_xlfn.CONCAT("'",_xlfn.CONCAT("0",K362," SH"),"'","!E34:BF34")),0))</f>
        <v>#NAME?</v>
      </c>
      <c r="I369" s="833" t="e">
        <f ca="1">INDEX(INDIRECT(_xlfn.CONCAT("'",_xlfn.CONCAT("0",K362," SH"),"'","!E77:BF77")),MATCH(F362,INDIRECT(_xlfn.CONCAT("'",_xlfn.CONCAT("0",K362," SH"),"'","!E60:BF60")),0))</f>
        <v>#NAME?</v>
      </c>
      <c r="J369" s="819"/>
    </row>
    <row r="370" spans="1:11" x14ac:dyDescent="0.25">
      <c r="A370" s="1183"/>
      <c r="B370" s="246"/>
      <c r="C370" s="816"/>
      <c r="D370" s="820"/>
      <c r="E370" s="825" t="s">
        <v>870</v>
      </c>
      <c r="F370" s="832" t="e">
        <f ca="1">IF(F368=0*(OR(F369=0))," ",F369/F368)</f>
        <v>#NAME?</v>
      </c>
      <c r="G370" s="832" t="e">
        <f ca="1">IF(G368=0*(OR(G369=0))," ",G369/G368)</f>
        <v>#NAME?</v>
      </c>
      <c r="H370" s="832" t="e">
        <f ca="1">IF(H368=0*(OR(H369=0))," ",H369/H368)</f>
        <v>#NAME?</v>
      </c>
      <c r="I370" s="832" t="e">
        <f ca="1">IF(I368=0*(OR(I369=0))," ",I369/I368)</f>
        <v>#NAME?</v>
      </c>
      <c r="J370" s="819"/>
    </row>
    <row r="371" spans="1:11" x14ac:dyDescent="0.25">
      <c r="A371" s="1183"/>
      <c r="B371" s="246"/>
      <c r="C371" s="816"/>
      <c r="D371" s="820"/>
      <c r="E371" s="825" t="s">
        <v>871</v>
      </c>
      <c r="F371" s="834"/>
      <c r="G371" s="835">
        <f t="shared" ref="G371:I372" si="23">IF(F368=0," ",((G368-F368)/F368))</f>
        <v>0</v>
      </c>
      <c r="H371" s="835">
        <f t="shared" si="23"/>
        <v>0</v>
      </c>
      <c r="I371" s="835">
        <f t="shared" si="23"/>
        <v>0</v>
      </c>
      <c r="J371" s="819"/>
    </row>
    <row r="372" spans="1:11" x14ac:dyDescent="0.25">
      <c r="A372" s="1183"/>
      <c r="B372" s="246"/>
      <c r="C372" s="816"/>
      <c r="D372" s="820"/>
      <c r="E372" s="825" t="s">
        <v>872</v>
      </c>
      <c r="F372" s="834"/>
      <c r="G372" s="835" t="e">
        <f t="shared" ca="1" si="23"/>
        <v>#NAME?</v>
      </c>
      <c r="H372" s="835" t="e">
        <f t="shared" ca="1" si="23"/>
        <v>#NAME?</v>
      </c>
      <c r="I372" s="835" t="e">
        <f t="shared" ca="1" si="23"/>
        <v>#NAME?</v>
      </c>
      <c r="J372" s="819"/>
    </row>
    <row r="373" spans="1:11" x14ac:dyDescent="0.25">
      <c r="A373" s="1183"/>
      <c r="B373" s="246"/>
      <c r="C373" s="816"/>
      <c r="D373" s="820"/>
      <c r="E373" s="825" t="s">
        <v>873</v>
      </c>
      <c r="F373" s="834"/>
      <c r="G373" s="835" t="e">
        <f ca="1">IF(IF(G368=0,0,(G369/G368))=0," ",((G369-F369)/F369))</f>
        <v>#NAME?</v>
      </c>
      <c r="H373" s="835" t="e">
        <f ca="1">IF(IF(H368=0,0,(H369/H368))=0," ",((H369-G369)/G369))</f>
        <v>#NAME?</v>
      </c>
      <c r="I373" s="835" t="e">
        <f ca="1">IF(IF(I368=0,0,(I369/I368))=0," ",((I369-H369)/H369))</f>
        <v>#NAME?</v>
      </c>
      <c r="J373" s="819"/>
    </row>
    <row r="374" spans="1:11" x14ac:dyDescent="0.25">
      <c r="A374" s="1183"/>
      <c r="B374" s="246"/>
      <c r="C374" s="816"/>
      <c r="D374" s="817">
        <v>314</v>
      </c>
      <c r="E374" s="818" t="s">
        <v>34</v>
      </c>
      <c r="F374" s="1177" t="s">
        <v>408</v>
      </c>
      <c r="G374" s="1178"/>
      <c r="H374" s="1178"/>
      <c r="I374" s="1179"/>
      <c r="J374" s="819"/>
      <c r="K374" s="431">
        <v>6260</v>
      </c>
    </row>
    <row r="375" spans="1:11" x14ac:dyDescent="0.25">
      <c r="A375" s="1183"/>
      <c r="B375" s="246"/>
      <c r="C375" s="816"/>
      <c r="D375" s="820"/>
      <c r="E375" s="821" t="s">
        <v>50</v>
      </c>
      <c r="F375" s="822"/>
      <c r="G375" s="823"/>
      <c r="H375" s="823"/>
      <c r="I375" s="824"/>
      <c r="J375" s="819"/>
    </row>
    <row r="376" spans="1:11" x14ac:dyDescent="0.25">
      <c r="A376" s="1183"/>
      <c r="B376" s="246"/>
      <c r="C376" s="816"/>
      <c r="D376" s="820"/>
      <c r="E376" s="825" t="s">
        <v>867</v>
      </c>
      <c r="F376" s="1177" t="s">
        <v>19</v>
      </c>
      <c r="G376" s="1178"/>
      <c r="H376" s="1178"/>
      <c r="I376" s="1179"/>
      <c r="J376" s="819"/>
    </row>
    <row r="377" spans="1:11" x14ac:dyDescent="0.25">
      <c r="A377" s="1183"/>
      <c r="B377" s="246"/>
      <c r="C377" s="816"/>
      <c r="D377" s="820"/>
      <c r="E377" s="825" t="s">
        <v>28</v>
      </c>
      <c r="F377" s="1177" t="s">
        <v>42</v>
      </c>
      <c r="G377" s="1178"/>
      <c r="H377" s="1178"/>
      <c r="I377" s="1179"/>
      <c r="J377" s="819"/>
    </row>
    <row r="378" spans="1:11" x14ac:dyDescent="0.25">
      <c r="A378" s="1183"/>
      <c r="B378" s="246"/>
      <c r="C378" s="816"/>
      <c r="D378" s="820"/>
      <c r="E378" s="1180"/>
      <c r="F378" s="337">
        <v>2023</v>
      </c>
      <c r="G378" s="826">
        <v>2024</v>
      </c>
      <c r="H378" s="826">
        <v>2025</v>
      </c>
      <c r="I378" s="827">
        <v>2026</v>
      </c>
      <c r="J378" s="819"/>
    </row>
    <row r="379" spans="1:11" x14ac:dyDescent="0.25">
      <c r="A379" s="1183"/>
      <c r="B379" s="246"/>
      <c r="C379" s="816"/>
      <c r="D379" s="820"/>
      <c r="E379" s="1181"/>
      <c r="F379" s="828" t="s">
        <v>56</v>
      </c>
      <c r="G379" s="829" t="s">
        <v>57</v>
      </c>
      <c r="H379" s="829" t="s">
        <v>57</v>
      </c>
      <c r="I379" s="830" t="s">
        <v>57</v>
      </c>
      <c r="J379" s="819"/>
    </row>
    <row r="380" spans="1:11" x14ac:dyDescent="0.25">
      <c r="A380" s="1183"/>
      <c r="B380" s="246"/>
      <c r="C380" s="816"/>
      <c r="D380" s="820"/>
      <c r="E380" s="825" t="s">
        <v>868</v>
      </c>
      <c r="F380" s="831">
        <v>100</v>
      </c>
      <c r="G380" s="831">
        <v>100</v>
      </c>
      <c r="H380" s="831">
        <v>100</v>
      </c>
      <c r="I380" s="831">
        <v>100</v>
      </c>
      <c r="J380" s="819"/>
    </row>
    <row r="381" spans="1:11" x14ac:dyDescent="0.25">
      <c r="A381" s="1183"/>
      <c r="B381" s="246"/>
      <c r="C381" s="816"/>
      <c r="D381" s="820"/>
      <c r="E381" s="825" t="s">
        <v>869</v>
      </c>
      <c r="F381" s="832" t="e">
        <f ca="1">INDEX(INDIRECT(_xlfn.CONCAT("'",_xlfn.CONCAT("0",K374),"'","!K:K")),MATCH(F374,INDIRECT(_xlfn.CONCAT("'",_xlfn.CONCAT("0",K374),"'","!F:F")),0))</f>
        <v>#NAME?</v>
      </c>
      <c r="G381" s="833" t="e">
        <f ca="1">INDEX(INDIRECT(_xlfn.CONCAT("'",_xlfn.CONCAT("0",K374," SH"),"'","!E25:BF25")),MATCH(F374,INDIRECT(_xlfn.CONCAT("'",_xlfn.CONCAT("0",K374," SH"),"'","!E8:BF8")),0))</f>
        <v>#NAME?</v>
      </c>
      <c r="H381" s="833" t="e">
        <f ca="1">INDEX(INDIRECT(_xlfn.CONCAT("'",_xlfn.CONCAT("0",K374," SH"),"'","!E51:BF51")),MATCH(F374,INDIRECT(_xlfn.CONCAT("'",_xlfn.CONCAT("0",K374," SH"),"'","!E34:BF34")),0))</f>
        <v>#NAME?</v>
      </c>
      <c r="I381" s="833" t="e">
        <f ca="1">INDEX(INDIRECT(_xlfn.CONCAT("'",_xlfn.CONCAT("0",K374," SH"),"'","!E77:BF77")),MATCH(F374,INDIRECT(_xlfn.CONCAT("'",_xlfn.CONCAT("0",K374," SH"),"'","!E60:BF60")),0))</f>
        <v>#NAME?</v>
      </c>
      <c r="J381" s="819"/>
    </row>
    <row r="382" spans="1:11" x14ac:dyDescent="0.25">
      <c r="A382" s="1183"/>
      <c r="B382" s="246"/>
      <c r="C382" s="816"/>
      <c r="D382" s="820"/>
      <c r="E382" s="825" t="s">
        <v>870</v>
      </c>
      <c r="F382" s="832" t="e">
        <f ca="1">IF(F380=0*(OR(F381=0))," ",F381/F380)</f>
        <v>#NAME?</v>
      </c>
      <c r="G382" s="832" t="e">
        <f ca="1">IF(G380=0*(OR(G381=0))," ",G381/G380)</f>
        <v>#NAME?</v>
      </c>
      <c r="H382" s="832" t="e">
        <f ca="1">IF(H380=0*(OR(H381=0))," ",H381/H380)</f>
        <v>#NAME?</v>
      </c>
      <c r="I382" s="832" t="e">
        <f ca="1">IF(I380=0*(OR(I381=0))," ",I381/I380)</f>
        <v>#NAME?</v>
      </c>
      <c r="J382" s="819"/>
    </row>
    <row r="383" spans="1:11" x14ac:dyDescent="0.25">
      <c r="A383" s="1183"/>
      <c r="B383" s="246"/>
      <c r="C383" s="816"/>
      <c r="D383" s="820"/>
      <c r="E383" s="825" t="s">
        <v>871</v>
      </c>
      <c r="F383" s="834"/>
      <c r="G383" s="835">
        <f t="shared" ref="G383:I384" si="24">IF(F380=0," ",((G380-F380)/F380))</f>
        <v>0</v>
      </c>
      <c r="H383" s="835">
        <f t="shared" si="24"/>
        <v>0</v>
      </c>
      <c r="I383" s="835">
        <f t="shared" si="24"/>
        <v>0</v>
      </c>
      <c r="J383" s="819"/>
    </row>
    <row r="384" spans="1:11" x14ac:dyDescent="0.25">
      <c r="A384" s="1183"/>
      <c r="B384" s="246"/>
      <c r="C384" s="816"/>
      <c r="D384" s="820"/>
      <c r="E384" s="825" t="s">
        <v>872</v>
      </c>
      <c r="F384" s="834"/>
      <c r="G384" s="835" t="e">
        <f t="shared" ca="1" si="24"/>
        <v>#NAME?</v>
      </c>
      <c r="H384" s="835" t="e">
        <f t="shared" ca="1" si="24"/>
        <v>#NAME?</v>
      </c>
      <c r="I384" s="835" t="e">
        <f t="shared" ca="1" si="24"/>
        <v>#NAME?</v>
      </c>
      <c r="J384" s="819"/>
    </row>
    <row r="385" spans="1:11" x14ac:dyDescent="0.25">
      <c r="A385" s="1183"/>
      <c r="B385" s="246"/>
      <c r="C385" s="816"/>
      <c r="D385" s="820"/>
      <c r="E385" s="825" t="s">
        <v>873</v>
      </c>
      <c r="F385" s="834"/>
      <c r="G385" s="835" t="e">
        <f ca="1">IF(IF(G380=0,0,(G381/G380))=0," ",((G381-F381)/F381))</f>
        <v>#NAME?</v>
      </c>
      <c r="H385" s="835" t="e">
        <f ca="1">IF(IF(H380=0,0,(H381/H380))=0," ",((H381-G381)/G381))</f>
        <v>#NAME?</v>
      </c>
      <c r="I385" s="835" t="e">
        <f ca="1">IF(IF(I380=0,0,(I381/I380))=0," ",((I381-H381)/H381))</f>
        <v>#NAME?</v>
      </c>
      <c r="J385" s="819"/>
    </row>
    <row r="386" spans="1:11" x14ac:dyDescent="0.25">
      <c r="A386" s="1183"/>
      <c r="B386" s="811"/>
      <c r="C386" s="812"/>
      <c r="D386" s="813" t="str">
        <f>K386&amp;"."&amp;J386</f>
        <v>2.1</v>
      </c>
      <c r="E386" s="814" t="s">
        <v>865</v>
      </c>
      <c r="F386" s="1186" t="s">
        <v>411</v>
      </c>
      <c r="G386" s="1187"/>
      <c r="H386" s="1187"/>
      <c r="I386" s="1188"/>
      <c r="J386" s="815">
        <v>1</v>
      </c>
      <c r="K386" s="431">
        <v>2</v>
      </c>
    </row>
    <row r="387" spans="1:11" x14ac:dyDescent="0.25">
      <c r="A387" s="1183"/>
      <c r="B387" s="246"/>
      <c r="C387" s="816"/>
      <c r="D387" s="817">
        <v>474</v>
      </c>
      <c r="E387" s="818" t="s">
        <v>34</v>
      </c>
      <c r="F387" s="1177" t="s">
        <v>413</v>
      </c>
      <c r="G387" s="1178"/>
      <c r="H387" s="1178"/>
      <c r="I387" s="1179"/>
      <c r="J387" s="819"/>
      <c r="K387" s="431">
        <v>6260</v>
      </c>
    </row>
    <row r="388" spans="1:11" x14ac:dyDescent="0.25">
      <c r="A388" s="1183"/>
      <c r="B388" s="246"/>
      <c r="C388" s="816"/>
      <c r="D388" s="820"/>
      <c r="E388" s="821" t="s">
        <v>50</v>
      </c>
      <c r="F388" s="822"/>
      <c r="G388" s="823"/>
      <c r="H388" s="823"/>
      <c r="I388" s="824"/>
      <c r="J388" s="819"/>
    </row>
    <row r="389" spans="1:11" x14ac:dyDescent="0.25">
      <c r="A389" s="1183"/>
      <c r="B389" s="246"/>
      <c r="C389" s="816"/>
      <c r="D389" s="820"/>
      <c r="E389" s="825" t="s">
        <v>867</v>
      </c>
      <c r="F389" s="1177" t="s">
        <v>19</v>
      </c>
      <c r="G389" s="1178"/>
      <c r="H389" s="1178"/>
      <c r="I389" s="1179"/>
      <c r="J389" s="819"/>
    </row>
    <row r="390" spans="1:11" x14ac:dyDescent="0.25">
      <c r="A390" s="1183"/>
      <c r="B390" s="246"/>
      <c r="C390" s="816"/>
      <c r="D390" s="820"/>
      <c r="E390" s="825" t="s">
        <v>28</v>
      </c>
      <c r="F390" s="1177" t="s">
        <v>414</v>
      </c>
      <c r="G390" s="1178"/>
      <c r="H390" s="1178"/>
      <c r="I390" s="1179"/>
      <c r="J390" s="819"/>
    </row>
    <row r="391" spans="1:11" x14ac:dyDescent="0.25">
      <c r="A391" s="1183"/>
      <c r="B391" s="246"/>
      <c r="C391" s="816"/>
      <c r="D391" s="820"/>
      <c r="E391" s="1180"/>
      <c r="F391" s="337">
        <v>2023</v>
      </c>
      <c r="G391" s="826">
        <v>2024</v>
      </c>
      <c r="H391" s="826">
        <v>2025</v>
      </c>
      <c r="I391" s="827">
        <v>2026</v>
      </c>
      <c r="J391" s="819"/>
    </row>
    <row r="392" spans="1:11" x14ac:dyDescent="0.25">
      <c r="A392" s="1183"/>
      <c r="B392" s="246"/>
      <c r="C392" s="816"/>
      <c r="D392" s="820"/>
      <c r="E392" s="1181"/>
      <c r="F392" s="828" t="s">
        <v>56</v>
      </c>
      <c r="G392" s="829" t="s">
        <v>57</v>
      </c>
      <c r="H392" s="829" t="s">
        <v>57</v>
      </c>
      <c r="I392" s="830" t="s">
        <v>57</v>
      </c>
      <c r="J392" s="819"/>
    </row>
    <row r="393" spans="1:11" x14ac:dyDescent="0.25">
      <c r="A393" s="1183"/>
      <c r="B393" s="246"/>
      <c r="C393" s="816"/>
      <c r="D393" s="820"/>
      <c r="E393" s="825" t="s">
        <v>868</v>
      </c>
      <c r="F393" s="831">
        <v>20</v>
      </c>
      <c r="G393" s="831">
        <v>20</v>
      </c>
      <c r="H393" s="831">
        <v>20</v>
      </c>
      <c r="I393" s="831">
        <v>20</v>
      </c>
      <c r="J393" s="819"/>
    </row>
    <row r="394" spans="1:11" x14ac:dyDescent="0.25">
      <c r="A394" s="1183"/>
      <c r="B394" s="246"/>
      <c r="C394" s="816"/>
      <c r="D394" s="820"/>
      <c r="E394" s="825" t="s">
        <v>869</v>
      </c>
      <c r="F394" s="832" t="e">
        <f ca="1">INDEX(INDIRECT(_xlfn.CONCAT("'",_xlfn.CONCAT("0",K387),"'","!K:K")),MATCH(F387,INDIRECT(_xlfn.CONCAT("'",_xlfn.CONCAT("0",K387),"'","!F:F")),0))</f>
        <v>#NAME?</v>
      </c>
      <c r="G394" s="833" t="e">
        <f ca="1">INDEX(INDIRECT(_xlfn.CONCAT("'",_xlfn.CONCAT("0",K387," SH"),"'","!E25:BF25")),MATCH(F387,INDIRECT(_xlfn.CONCAT("'",_xlfn.CONCAT("0",K387," SH"),"'","!E8:BF8")),0))</f>
        <v>#NAME?</v>
      </c>
      <c r="H394" s="833" t="e">
        <f ca="1">INDEX(INDIRECT(_xlfn.CONCAT("'",_xlfn.CONCAT("0",K387," SH"),"'","!E51:BF51")),MATCH(F387,INDIRECT(_xlfn.CONCAT("'",_xlfn.CONCAT("0",K387," SH"),"'","!E34:BF34")),0))</f>
        <v>#NAME?</v>
      </c>
      <c r="I394" s="833" t="e">
        <f ca="1">INDEX(INDIRECT(_xlfn.CONCAT("'",_xlfn.CONCAT("0",K387," SH"),"'","!E77:BF77")),MATCH(F387,INDIRECT(_xlfn.CONCAT("'",_xlfn.CONCAT("0",K387," SH"),"'","!E60:BF60")),0))</f>
        <v>#NAME?</v>
      </c>
      <c r="J394" s="819"/>
    </row>
    <row r="395" spans="1:11" x14ac:dyDescent="0.25">
      <c r="A395" s="1183"/>
      <c r="B395" s="246"/>
      <c r="C395" s="816"/>
      <c r="D395" s="820"/>
      <c r="E395" s="825" t="s">
        <v>870</v>
      </c>
      <c r="F395" s="832" t="e">
        <f ca="1">IF(F393=0*(OR(F394=0))," ",F394/F393)</f>
        <v>#NAME?</v>
      </c>
      <c r="G395" s="832" t="e">
        <f ca="1">IF(G393=0*(OR(G394=0))," ",G394/G393)</f>
        <v>#NAME?</v>
      </c>
      <c r="H395" s="832" t="e">
        <f ca="1">IF(H393=0*(OR(H394=0))," ",H394/H393)</f>
        <v>#NAME?</v>
      </c>
      <c r="I395" s="832" t="e">
        <f ca="1">IF(I393=0*(OR(I394=0))," ",I394/I393)</f>
        <v>#NAME?</v>
      </c>
      <c r="J395" s="819"/>
    </row>
    <row r="396" spans="1:11" x14ac:dyDescent="0.25">
      <c r="A396" s="1183"/>
      <c r="B396" s="246"/>
      <c r="C396" s="816"/>
      <c r="D396" s="820"/>
      <c r="E396" s="825" t="s">
        <v>871</v>
      </c>
      <c r="F396" s="834"/>
      <c r="G396" s="835">
        <f t="shared" ref="G396:I397" si="25">IF(F393=0," ",((G393-F393)/F393))</f>
        <v>0</v>
      </c>
      <c r="H396" s="835">
        <f t="shared" si="25"/>
        <v>0</v>
      </c>
      <c r="I396" s="835">
        <f t="shared" si="25"/>
        <v>0</v>
      </c>
      <c r="J396" s="819"/>
    </row>
    <row r="397" spans="1:11" x14ac:dyDescent="0.25">
      <c r="A397" s="1183"/>
      <c r="B397" s="246"/>
      <c r="C397" s="816"/>
      <c r="D397" s="820"/>
      <c r="E397" s="825" t="s">
        <v>872</v>
      </c>
      <c r="F397" s="834"/>
      <c r="G397" s="835" t="e">
        <f t="shared" ca="1" si="25"/>
        <v>#NAME?</v>
      </c>
      <c r="H397" s="835" t="e">
        <f t="shared" ca="1" si="25"/>
        <v>#NAME?</v>
      </c>
      <c r="I397" s="835" t="e">
        <f t="shared" ca="1" si="25"/>
        <v>#NAME?</v>
      </c>
      <c r="J397" s="819"/>
    </row>
    <row r="398" spans="1:11" x14ac:dyDescent="0.25">
      <c r="A398" s="1182"/>
      <c r="B398" s="246"/>
      <c r="C398" s="816"/>
      <c r="D398" s="820"/>
      <c r="E398" s="825" t="s">
        <v>873</v>
      </c>
      <c r="F398" s="834"/>
      <c r="G398" s="835" t="e">
        <f ca="1">IF(IF(G393=0,0,(G394/G393))=0," ",((G394-F394)/F394))</f>
        <v>#NAME?</v>
      </c>
      <c r="H398" s="835" t="e">
        <f ca="1">IF(IF(H393=0,0,(H394/H393))=0," ",((H394-G394)/G394))</f>
        <v>#NAME?</v>
      </c>
      <c r="I398" s="835" t="e">
        <f ca="1">IF(IF(I393=0,0,(I394/I393))=0," ",((I394-H394)/H394))</f>
        <v>#NAME?</v>
      </c>
      <c r="J398" s="819"/>
    </row>
    <row r="399" spans="1:11" x14ac:dyDescent="0.25">
      <c r="A399" s="1182"/>
      <c r="B399" s="838"/>
      <c r="C399" s="839"/>
      <c r="D399" s="800"/>
      <c r="E399" s="800"/>
      <c r="F399" s="800"/>
      <c r="G399" s="800"/>
      <c r="H399" s="800"/>
      <c r="I399" s="800"/>
      <c r="J399" s="801"/>
    </row>
    <row r="400" spans="1:11" x14ac:dyDescent="0.25">
      <c r="A400" s="431" t="s">
        <v>21</v>
      </c>
    </row>
    <row r="401" spans="1:11" x14ac:dyDescent="0.25">
      <c r="A401" s="1182" t="str">
        <f>F406&amp;" "&amp;G406</f>
        <v>8130 Sport dhe argëtim</v>
      </c>
      <c r="B401" s="802"/>
      <c r="C401" s="803"/>
      <c r="D401" s="580"/>
      <c r="E401" s="804"/>
      <c r="F401" s="580"/>
      <c r="G401" s="580"/>
      <c r="H401" s="580"/>
      <c r="I401" s="580"/>
      <c r="J401" s="582"/>
    </row>
    <row r="402" spans="1:11" x14ac:dyDescent="0.25">
      <c r="A402" s="1182"/>
      <c r="B402" s="802"/>
      <c r="C402" s="583"/>
      <c r="D402" s="584"/>
      <c r="E402" s="1184" t="s">
        <v>184</v>
      </c>
      <c r="F402" s="1184"/>
      <c r="G402" s="1184"/>
      <c r="H402" s="1184"/>
      <c r="I402" s="1184"/>
      <c r="J402" s="585"/>
    </row>
    <row r="403" spans="1:11" x14ac:dyDescent="0.25">
      <c r="A403" s="1182"/>
      <c r="B403" s="802"/>
      <c r="C403" s="583"/>
      <c r="D403" s="584"/>
      <c r="E403" s="805"/>
      <c r="F403" s="806"/>
      <c r="G403" s="584"/>
      <c r="H403" s="584"/>
      <c r="I403" s="584"/>
      <c r="J403" s="585"/>
    </row>
    <row r="404" spans="1:11" x14ac:dyDescent="0.25">
      <c r="A404" s="1182"/>
      <c r="B404" s="802"/>
      <c r="C404" s="583"/>
      <c r="D404" s="584"/>
      <c r="E404" s="807" t="s">
        <v>862</v>
      </c>
      <c r="F404" s="1185" t="s">
        <v>633</v>
      </c>
      <c r="G404" s="1185"/>
      <c r="H404" s="1185"/>
      <c r="I404" s="584"/>
      <c r="J404" s="585"/>
    </row>
    <row r="405" spans="1:11" x14ac:dyDescent="0.25">
      <c r="A405" s="1182"/>
      <c r="B405" s="802"/>
      <c r="C405" s="583"/>
      <c r="D405" s="584"/>
      <c r="E405" s="805"/>
      <c r="F405" s="806"/>
      <c r="G405" s="584"/>
      <c r="H405" s="584"/>
      <c r="I405" s="584"/>
      <c r="J405" s="585"/>
    </row>
    <row r="406" spans="1:11" x14ac:dyDescent="0.25">
      <c r="A406" s="1182"/>
      <c r="B406" s="802"/>
      <c r="C406" s="583"/>
      <c r="D406" s="584"/>
      <c r="E406" s="807" t="s">
        <v>49</v>
      </c>
      <c r="F406" s="808">
        <v>8130</v>
      </c>
      <c r="G406" s="809" t="s">
        <v>425</v>
      </c>
      <c r="H406" s="809"/>
      <c r="I406" s="810"/>
      <c r="J406" s="585"/>
    </row>
    <row r="407" spans="1:11" x14ac:dyDescent="0.25">
      <c r="A407" s="1182"/>
      <c r="B407" s="802"/>
      <c r="C407" s="583"/>
      <c r="D407" s="584"/>
      <c r="E407" s="806"/>
      <c r="F407" s="584"/>
      <c r="G407" s="584"/>
      <c r="H407" s="584"/>
      <c r="I407" s="584"/>
      <c r="J407" s="585"/>
    </row>
    <row r="408" spans="1:11" x14ac:dyDescent="0.25">
      <c r="A408" s="1183"/>
      <c r="B408" s="811"/>
      <c r="C408" s="812"/>
      <c r="D408" s="813" t="str">
        <f>K408&amp;"."&amp;J408</f>
        <v>1.1</v>
      </c>
      <c r="E408" s="814" t="s">
        <v>865</v>
      </c>
      <c r="F408" s="1186" t="s">
        <v>429</v>
      </c>
      <c r="G408" s="1187"/>
      <c r="H408" s="1187"/>
      <c r="I408" s="1188"/>
      <c r="J408" s="815">
        <v>1</v>
      </c>
      <c r="K408" s="431">
        <v>1</v>
      </c>
    </row>
    <row r="409" spans="1:11" x14ac:dyDescent="0.25">
      <c r="A409" s="1183"/>
      <c r="B409" s="246"/>
      <c r="C409" s="816"/>
      <c r="D409" s="817">
        <v>242</v>
      </c>
      <c r="E409" s="818" t="s">
        <v>34</v>
      </c>
      <c r="F409" s="1177" t="s">
        <v>431</v>
      </c>
      <c r="G409" s="1178"/>
      <c r="H409" s="1178"/>
      <c r="I409" s="1179"/>
      <c r="J409" s="819"/>
      <c r="K409" s="431">
        <v>8130</v>
      </c>
    </row>
    <row r="410" spans="1:11" x14ac:dyDescent="0.25">
      <c r="A410" s="1183"/>
      <c r="B410" s="246"/>
      <c r="C410" s="816"/>
      <c r="D410" s="820"/>
      <c r="E410" s="821" t="s">
        <v>50</v>
      </c>
      <c r="F410" s="822"/>
      <c r="G410" s="823"/>
      <c r="H410" s="823"/>
      <c r="I410" s="824"/>
      <c r="J410" s="819"/>
    </row>
    <row r="411" spans="1:11" x14ac:dyDescent="0.25">
      <c r="A411" s="1183"/>
      <c r="B411" s="246"/>
      <c r="C411" s="816"/>
      <c r="D411" s="820"/>
      <c r="E411" s="825" t="s">
        <v>867</v>
      </c>
      <c r="F411" s="1177" t="s">
        <v>19</v>
      </c>
      <c r="G411" s="1178"/>
      <c r="H411" s="1178"/>
      <c r="I411" s="1179"/>
      <c r="J411" s="819"/>
    </row>
    <row r="412" spans="1:11" x14ac:dyDescent="0.25">
      <c r="A412" s="1183"/>
      <c r="B412" s="246"/>
      <c r="C412" s="816"/>
      <c r="D412" s="820"/>
      <c r="E412" s="825" t="s">
        <v>28</v>
      </c>
      <c r="F412" s="1177" t="s">
        <v>42</v>
      </c>
      <c r="G412" s="1178"/>
      <c r="H412" s="1178"/>
      <c r="I412" s="1179"/>
      <c r="J412" s="819"/>
    </row>
    <row r="413" spans="1:11" x14ac:dyDescent="0.25">
      <c r="A413" s="1183"/>
      <c r="B413" s="246"/>
      <c r="C413" s="816"/>
      <c r="D413" s="820"/>
      <c r="E413" s="1180"/>
      <c r="F413" s="337">
        <v>2023</v>
      </c>
      <c r="G413" s="826">
        <v>2024</v>
      </c>
      <c r="H413" s="826">
        <v>2025</v>
      </c>
      <c r="I413" s="827">
        <v>2026</v>
      </c>
      <c r="J413" s="819"/>
    </row>
    <row r="414" spans="1:11" x14ac:dyDescent="0.25">
      <c r="A414" s="1183"/>
      <c r="B414" s="246"/>
      <c r="C414" s="816"/>
      <c r="D414" s="820"/>
      <c r="E414" s="1181"/>
      <c r="F414" s="828" t="s">
        <v>56</v>
      </c>
      <c r="G414" s="829" t="s">
        <v>57</v>
      </c>
      <c r="H414" s="829" t="s">
        <v>57</v>
      </c>
      <c r="I414" s="830" t="s">
        <v>57</v>
      </c>
      <c r="J414" s="819"/>
    </row>
    <row r="415" spans="1:11" x14ac:dyDescent="0.25">
      <c r="A415" s="1183"/>
      <c r="B415" s="246"/>
      <c r="C415" s="816"/>
      <c r="D415" s="820"/>
      <c r="E415" s="825" t="s">
        <v>868</v>
      </c>
      <c r="F415" s="831">
        <v>400</v>
      </c>
      <c r="G415" s="831">
        <v>400</v>
      </c>
      <c r="H415" s="831">
        <v>400</v>
      </c>
      <c r="I415" s="831">
        <v>400</v>
      </c>
      <c r="J415" s="819"/>
    </row>
    <row r="416" spans="1:11" x14ac:dyDescent="0.25">
      <c r="A416" s="1183"/>
      <c r="B416" s="246"/>
      <c r="C416" s="816"/>
      <c r="D416" s="820"/>
      <c r="E416" s="825" t="s">
        <v>869</v>
      </c>
      <c r="F416" s="832" t="e">
        <f ca="1">INDEX(INDIRECT(_xlfn.CONCAT("'",_xlfn.CONCAT("0",K409),"'","!K:K")),MATCH(F409,INDIRECT(_xlfn.CONCAT("'",_xlfn.CONCAT("0",K409),"'","!F:F")),0))</f>
        <v>#NAME?</v>
      </c>
      <c r="G416" s="833" t="e">
        <f ca="1">INDEX(INDIRECT(_xlfn.CONCAT("'",_xlfn.CONCAT("0",K409," SH"),"'","!E25:BF25")),MATCH(F409,INDIRECT(_xlfn.CONCAT("'",_xlfn.CONCAT("0",K409," SH"),"'","!E8:BF8")),0))</f>
        <v>#NAME?</v>
      </c>
      <c r="H416" s="833" t="e">
        <f ca="1">INDEX(INDIRECT(_xlfn.CONCAT("'",_xlfn.CONCAT("0",K409," SH"),"'","!E51:BF51")),MATCH(F409,INDIRECT(_xlfn.CONCAT("'",_xlfn.CONCAT("0",K409," SH"),"'","!E34:BF34")),0))</f>
        <v>#NAME?</v>
      </c>
      <c r="I416" s="833" t="e">
        <f ca="1">INDEX(INDIRECT(_xlfn.CONCAT("'",_xlfn.CONCAT("0",K409," SH"),"'","!E77:BF77")),MATCH(F409,INDIRECT(_xlfn.CONCAT("'",_xlfn.CONCAT("0",K409," SH"),"'","!E60:BF60")),0))</f>
        <v>#NAME?</v>
      </c>
      <c r="J416" s="819"/>
    </row>
    <row r="417" spans="1:11" x14ac:dyDescent="0.25">
      <c r="A417" s="1183"/>
      <c r="B417" s="246"/>
      <c r="C417" s="816"/>
      <c r="D417" s="820"/>
      <c r="E417" s="825" t="s">
        <v>870</v>
      </c>
      <c r="F417" s="832" t="e">
        <f ca="1">IF(F415=0*(OR(F416=0))," ",F416/F415)</f>
        <v>#NAME?</v>
      </c>
      <c r="G417" s="832" t="e">
        <f ca="1">IF(G415=0*(OR(G416=0))," ",G416/G415)</f>
        <v>#NAME?</v>
      </c>
      <c r="H417" s="832" t="e">
        <f ca="1">IF(H415=0*(OR(H416=0))," ",H416/H415)</f>
        <v>#NAME?</v>
      </c>
      <c r="I417" s="832" t="e">
        <f ca="1">IF(I415=0*(OR(I416=0))," ",I416/I415)</f>
        <v>#NAME?</v>
      </c>
      <c r="J417" s="819"/>
    </row>
    <row r="418" spans="1:11" x14ac:dyDescent="0.25">
      <c r="A418" s="1183"/>
      <c r="B418" s="246"/>
      <c r="C418" s="816"/>
      <c r="D418" s="820"/>
      <c r="E418" s="825" t="s">
        <v>871</v>
      </c>
      <c r="F418" s="834"/>
      <c r="G418" s="835">
        <f t="shared" ref="G418:I419" si="26">IF(F415=0," ",((G415-F415)/F415))</f>
        <v>0</v>
      </c>
      <c r="H418" s="835">
        <f t="shared" si="26"/>
        <v>0</v>
      </c>
      <c r="I418" s="835">
        <f t="shared" si="26"/>
        <v>0</v>
      </c>
      <c r="J418" s="819"/>
    </row>
    <row r="419" spans="1:11" x14ac:dyDescent="0.25">
      <c r="A419" s="1183"/>
      <c r="B419" s="246"/>
      <c r="C419" s="816"/>
      <c r="D419" s="820"/>
      <c r="E419" s="825" t="s">
        <v>872</v>
      </c>
      <c r="F419" s="834"/>
      <c r="G419" s="835" t="e">
        <f t="shared" ca="1" si="26"/>
        <v>#NAME?</v>
      </c>
      <c r="H419" s="835" t="e">
        <f t="shared" ca="1" si="26"/>
        <v>#NAME?</v>
      </c>
      <c r="I419" s="835" t="e">
        <f t="shared" ca="1" si="26"/>
        <v>#NAME?</v>
      </c>
      <c r="J419" s="819"/>
    </row>
    <row r="420" spans="1:11" x14ac:dyDescent="0.25">
      <c r="A420" s="1182"/>
      <c r="B420" s="246"/>
      <c r="C420" s="816"/>
      <c r="D420" s="820"/>
      <c r="E420" s="825" t="s">
        <v>873</v>
      </c>
      <c r="F420" s="834"/>
      <c r="G420" s="835" t="e">
        <f ca="1">IF(IF(G415=0,0,(G416/G415))=0," ",((G416-F416)/F416))</f>
        <v>#NAME?</v>
      </c>
      <c r="H420" s="835" t="e">
        <f ca="1">IF(IF(H415=0,0,(H416/H415))=0," ",((H416-G416)/G416))</f>
        <v>#NAME?</v>
      </c>
      <c r="I420" s="835" t="e">
        <f ca="1">IF(IF(I415=0,0,(I416/I415))=0," ",((I416-H416)/H416))</f>
        <v>#NAME?</v>
      </c>
      <c r="J420" s="819"/>
    </row>
    <row r="421" spans="1:11" x14ac:dyDescent="0.25">
      <c r="A421" s="1182"/>
      <c r="B421" s="838"/>
      <c r="C421" s="839"/>
      <c r="D421" s="800"/>
      <c r="E421" s="800"/>
      <c r="F421" s="800"/>
      <c r="G421" s="800"/>
      <c r="H421" s="800"/>
      <c r="I421" s="800"/>
      <c r="J421" s="801"/>
    </row>
    <row r="422" spans="1:11" x14ac:dyDescent="0.25">
      <c r="A422" s="431" t="s">
        <v>21</v>
      </c>
    </row>
    <row r="423" spans="1:11" x14ac:dyDescent="0.25">
      <c r="A423" s="1182" t="str">
        <f>F428&amp;" "&amp;G428</f>
        <v>8220 Trashëgimia kulturore, eventet artistike dhe kulturore</v>
      </c>
      <c r="B423" s="802"/>
      <c r="C423" s="803"/>
      <c r="D423" s="580"/>
      <c r="E423" s="804"/>
      <c r="F423" s="580"/>
      <c r="G423" s="580"/>
      <c r="H423" s="580"/>
      <c r="I423" s="580"/>
      <c r="J423" s="582"/>
    </row>
    <row r="424" spans="1:11" x14ac:dyDescent="0.25">
      <c r="A424" s="1182"/>
      <c r="B424" s="802"/>
      <c r="C424" s="583"/>
      <c r="D424" s="584"/>
      <c r="E424" s="1184" t="s">
        <v>184</v>
      </c>
      <c r="F424" s="1184"/>
      <c r="G424" s="1184"/>
      <c r="H424" s="1184"/>
      <c r="I424" s="1184"/>
      <c r="J424" s="585"/>
    </row>
    <row r="425" spans="1:11" x14ac:dyDescent="0.25">
      <c r="A425" s="1182"/>
      <c r="B425" s="802"/>
      <c r="C425" s="583"/>
      <c r="D425" s="584"/>
      <c r="E425" s="805"/>
      <c r="F425" s="806"/>
      <c r="G425" s="584"/>
      <c r="H425" s="584"/>
      <c r="I425" s="584"/>
      <c r="J425" s="585"/>
    </row>
    <row r="426" spans="1:11" x14ac:dyDescent="0.25">
      <c r="A426" s="1182"/>
      <c r="B426" s="802"/>
      <c r="C426" s="583"/>
      <c r="D426" s="584"/>
      <c r="E426" s="807" t="s">
        <v>862</v>
      </c>
      <c r="F426" s="1185" t="s">
        <v>633</v>
      </c>
      <c r="G426" s="1185"/>
      <c r="H426" s="1185"/>
      <c r="I426" s="584"/>
      <c r="J426" s="585"/>
    </row>
    <row r="427" spans="1:11" x14ac:dyDescent="0.25">
      <c r="A427" s="1182"/>
      <c r="B427" s="802"/>
      <c r="C427" s="583"/>
      <c r="D427" s="584"/>
      <c r="E427" s="805"/>
      <c r="F427" s="806"/>
      <c r="G427" s="584"/>
      <c r="H427" s="584"/>
      <c r="I427" s="584"/>
      <c r="J427" s="585"/>
    </row>
    <row r="428" spans="1:11" x14ac:dyDescent="0.25">
      <c r="A428" s="1182"/>
      <c r="B428" s="802"/>
      <c r="C428" s="583"/>
      <c r="D428" s="584"/>
      <c r="E428" s="807" t="s">
        <v>49</v>
      </c>
      <c r="F428" s="808">
        <v>8220</v>
      </c>
      <c r="G428" s="809" t="s">
        <v>436</v>
      </c>
      <c r="H428" s="809"/>
      <c r="I428" s="810"/>
      <c r="J428" s="585"/>
    </row>
    <row r="429" spans="1:11" x14ac:dyDescent="0.25">
      <c r="A429" s="1182"/>
      <c r="B429" s="802"/>
      <c r="C429" s="583"/>
      <c r="D429" s="584"/>
      <c r="E429" s="806"/>
      <c r="F429" s="584"/>
      <c r="G429" s="584"/>
      <c r="H429" s="584"/>
      <c r="I429" s="584"/>
      <c r="J429" s="585"/>
    </row>
    <row r="430" spans="1:11" x14ac:dyDescent="0.25">
      <c r="A430" s="1183"/>
      <c r="B430" s="811"/>
      <c r="C430" s="812"/>
      <c r="D430" s="813" t="str">
        <f>K430&amp;"."&amp;J430</f>
        <v>1.1</v>
      </c>
      <c r="E430" s="814" t="s">
        <v>865</v>
      </c>
      <c r="F430" s="1186" t="s">
        <v>440</v>
      </c>
      <c r="G430" s="1187"/>
      <c r="H430" s="1187"/>
      <c r="I430" s="1188"/>
      <c r="J430" s="815">
        <v>1</v>
      </c>
      <c r="K430" s="431">
        <v>1</v>
      </c>
    </row>
    <row r="431" spans="1:11" x14ac:dyDescent="0.25">
      <c r="A431" s="1183"/>
      <c r="B431" s="246"/>
      <c r="C431" s="816"/>
      <c r="D431" s="817">
        <v>6</v>
      </c>
      <c r="E431" s="818" t="s">
        <v>34</v>
      </c>
      <c r="F431" s="1177" t="s">
        <v>441</v>
      </c>
      <c r="G431" s="1178"/>
      <c r="H431" s="1178"/>
      <c r="I431" s="1179"/>
      <c r="J431" s="819"/>
      <c r="K431" s="431">
        <v>8220</v>
      </c>
    </row>
    <row r="432" spans="1:11" x14ac:dyDescent="0.25">
      <c r="A432" s="1183"/>
      <c r="B432" s="246"/>
      <c r="C432" s="816"/>
      <c r="D432" s="820"/>
      <c r="E432" s="821" t="s">
        <v>50</v>
      </c>
      <c r="F432" s="822"/>
      <c r="G432" s="823"/>
      <c r="H432" s="823"/>
      <c r="I432" s="824"/>
      <c r="J432" s="819"/>
    </row>
    <row r="433" spans="1:10" x14ac:dyDescent="0.25">
      <c r="A433" s="1183"/>
      <c r="B433" s="246"/>
      <c r="C433" s="816"/>
      <c r="D433" s="820"/>
      <c r="E433" s="825" t="s">
        <v>867</v>
      </c>
      <c r="F433" s="1177" t="s">
        <v>19</v>
      </c>
      <c r="G433" s="1178"/>
      <c r="H433" s="1178"/>
      <c r="I433" s="1179"/>
      <c r="J433" s="819"/>
    </row>
    <row r="434" spans="1:10" x14ac:dyDescent="0.25">
      <c r="A434" s="1183"/>
      <c r="B434" s="246"/>
      <c r="C434" s="816"/>
      <c r="D434" s="820"/>
      <c r="E434" s="825" t="s">
        <v>28</v>
      </c>
      <c r="F434" s="1177" t="s">
        <v>42</v>
      </c>
      <c r="G434" s="1178"/>
      <c r="H434" s="1178"/>
      <c r="I434" s="1179"/>
      <c r="J434" s="819"/>
    </row>
    <row r="435" spans="1:10" x14ac:dyDescent="0.25">
      <c r="A435" s="1183"/>
      <c r="B435" s="246"/>
      <c r="C435" s="816"/>
      <c r="D435" s="820"/>
      <c r="E435" s="1180"/>
      <c r="F435" s="337">
        <v>2023</v>
      </c>
      <c r="G435" s="826">
        <v>2024</v>
      </c>
      <c r="H435" s="826">
        <v>2025</v>
      </c>
      <c r="I435" s="827">
        <v>2026</v>
      </c>
      <c r="J435" s="819"/>
    </row>
    <row r="436" spans="1:10" x14ac:dyDescent="0.25">
      <c r="A436" s="1183"/>
      <c r="B436" s="246"/>
      <c r="C436" s="816"/>
      <c r="D436" s="820"/>
      <c r="E436" s="1181"/>
      <c r="F436" s="828" t="s">
        <v>56</v>
      </c>
      <c r="G436" s="829" t="s">
        <v>57</v>
      </c>
      <c r="H436" s="829" t="s">
        <v>57</v>
      </c>
      <c r="I436" s="830" t="s">
        <v>57</v>
      </c>
      <c r="J436" s="819"/>
    </row>
    <row r="437" spans="1:10" x14ac:dyDescent="0.25">
      <c r="A437" s="1183"/>
      <c r="B437" s="246"/>
      <c r="C437" s="816"/>
      <c r="D437" s="820"/>
      <c r="E437" s="825" t="s">
        <v>868</v>
      </c>
      <c r="F437" s="831">
        <v>5</v>
      </c>
      <c r="G437" s="831">
        <v>5</v>
      </c>
      <c r="H437" s="831">
        <v>5</v>
      </c>
      <c r="I437" s="831">
        <v>5</v>
      </c>
      <c r="J437" s="819"/>
    </row>
    <row r="438" spans="1:10" x14ac:dyDescent="0.25">
      <c r="A438" s="1183"/>
      <c r="B438" s="246"/>
      <c r="C438" s="816"/>
      <c r="D438" s="820"/>
      <c r="E438" s="825" t="s">
        <v>869</v>
      </c>
      <c r="F438" s="832" t="e">
        <f ca="1">INDEX(INDIRECT(_xlfn.CONCAT("'",_xlfn.CONCAT("0",K431),"'","!K:K")),MATCH(F431,INDIRECT(_xlfn.CONCAT("'",_xlfn.CONCAT("0",K431),"'","!F:F")),0))</f>
        <v>#NAME?</v>
      </c>
      <c r="G438" s="833" t="e">
        <f ca="1">INDEX(INDIRECT(_xlfn.CONCAT("'",_xlfn.CONCAT("0",K431," SH"),"'","!E25:BF25")),MATCH(F431,INDIRECT(_xlfn.CONCAT("'",_xlfn.CONCAT("0",K431," SH"),"'","!E8:BF8")),0))</f>
        <v>#NAME?</v>
      </c>
      <c r="H438" s="833" t="e">
        <f ca="1">INDEX(INDIRECT(_xlfn.CONCAT("'",_xlfn.CONCAT("0",K431," SH"),"'","!E51:BF51")),MATCH(F431,INDIRECT(_xlfn.CONCAT("'",_xlfn.CONCAT("0",K431," SH"),"'","!E34:BF34")),0))</f>
        <v>#NAME?</v>
      </c>
      <c r="I438" s="833" t="e">
        <f ca="1">INDEX(INDIRECT(_xlfn.CONCAT("'",_xlfn.CONCAT("0",K431," SH"),"'","!E77:BF77")),MATCH(F431,INDIRECT(_xlfn.CONCAT("'",_xlfn.CONCAT("0",K431," SH"),"'","!E60:BF60")),0))</f>
        <v>#NAME?</v>
      </c>
      <c r="J438" s="819"/>
    </row>
    <row r="439" spans="1:10" x14ac:dyDescent="0.25">
      <c r="A439" s="1183"/>
      <c r="B439" s="246"/>
      <c r="C439" s="816"/>
      <c r="D439" s="820"/>
      <c r="E439" s="825" t="s">
        <v>870</v>
      </c>
      <c r="F439" s="832" t="e">
        <f ca="1">IF(F437=0*(OR(F438=0))," ",F438/F437)</f>
        <v>#NAME?</v>
      </c>
      <c r="G439" s="832" t="e">
        <f ca="1">IF(G437=0*(OR(G438=0))," ",G438/G437)</f>
        <v>#NAME?</v>
      </c>
      <c r="H439" s="832" t="e">
        <f ca="1">IF(H437=0*(OR(H438=0))," ",H438/H437)</f>
        <v>#NAME?</v>
      </c>
      <c r="I439" s="832" t="e">
        <f ca="1">IF(I437=0*(OR(I438=0))," ",I438/I437)</f>
        <v>#NAME?</v>
      </c>
      <c r="J439" s="819"/>
    </row>
    <row r="440" spans="1:10" x14ac:dyDescent="0.25">
      <c r="A440" s="1183"/>
      <c r="B440" s="246"/>
      <c r="C440" s="816"/>
      <c r="D440" s="820"/>
      <c r="E440" s="825" t="s">
        <v>871</v>
      </c>
      <c r="F440" s="834"/>
      <c r="G440" s="835">
        <f t="shared" ref="G440:I441" si="27">IF(F437=0," ",((G437-F437)/F437))</f>
        <v>0</v>
      </c>
      <c r="H440" s="835">
        <f t="shared" si="27"/>
        <v>0</v>
      </c>
      <c r="I440" s="835">
        <f t="shared" si="27"/>
        <v>0</v>
      </c>
      <c r="J440" s="819"/>
    </row>
    <row r="441" spans="1:10" x14ac:dyDescent="0.25">
      <c r="A441" s="1183"/>
      <c r="B441" s="246"/>
      <c r="C441" s="816"/>
      <c r="D441" s="820"/>
      <c r="E441" s="825" t="s">
        <v>872</v>
      </c>
      <c r="F441" s="834"/>
      <c r="G441" s="835" t="e">
        <f t="shared" ca="1" si="27"/>
        <v>#NAME?</v>
      </c>
      <c r="H441" s="835" t="e">
        <f t="shared" ca="1" si="27"/>
        <v>#NAME?</v>
      </c>
      <c r="I441" s="835" t="e">
        <f t="shared" ca="1" si="27"/>
        <v>#NAME?</v>
      </c>
      <c r="J441" s="819"/>
    </row>
    <row r="442" spans="1:10" x14ac:dyDescent="0.25">
      <c r="A442" s="1182"/>
      <c r="B442" s="246"/>
      <c r="C442" s="816"/>
      <c r="D442" s="820"/>
      <c r="E442" s="825" t="s">
        <v>873</v>
      </c>
      <c r="F442" s="834"/>
      <c r="G442" s="835" t="e">
        <f ca="1">IF(IF(G437=0,0,(G438/G437))=0," ",((G438-F438)/F438))</f>
        <v>#NAME?</v>
      </c>
      <c r="H442" s="835" t="e">
        <f ca="1">IF(IF(H437=0,0,(H438/H437))=0," ",((H438-G438)/G438))</f>
        <v>#NAME?</v>
      </c>
      <c r="I442" s="835" t="e">
        <f ca="1">IF(IF(I437=0,0,(I438/I437))=0," ",((I438-H438)/H438))</f>
        <v>#NAME?</v>
      </c>
      <c r="J442" s="819"/>
    </row>
    <row r="443" spans="1:10" x14ac:dyDescent="0.25">
      <c r="A443" s="1182"/>
      <c r="B443" s="838"/>
      <c r="C443" s="839"/>
      <c r="D443" s="800"/>
      <c r="E443" s="800"/>
      <c r="F443" s="800"/>
      <c r="G443" s="800"/>
      <c r="H443" s="800"/>
      <c r="I443" s="800"/>
      <c r="J443" s="801"/>
    </row>
    <row r="444" spans="1:10" x14ac:dyDescent="0.25">
      <c r="A444" s="431" t="s">
        <v>21</v>
      </c>
    </row>
    <row r="445" spans="1:10" x14ac:dyDescent="0.25">
      <c r="A445" s="1182" t="str">
        <f>F450&amp;" "&amp;G450</f>
        <v>9120 Arsimi bazë përfshirë arsimin parashkollor</v>
      </c>
      <c r="B445" s="802"/>
      <c r="C445" s="803"/>
      <c r="D445" s="580"/>
      <c r="E445" s="804"/>
      <c r="F445" s="580"/>
      <c r="G445" s="580"/>
      <c r="H445" s="580"/>
      <c r="I445" s="580"/>
      <c r="J445" s="582"/>
    </row>
    <row r="446" spans="1:10" x14ac:dyDescent="0.25">
      <c r="A446" s="1182"/>
      <c r="B446" s="802"/>
      <c r="C446" s="583"/>
      <c r="D446" s="584"/>
      <c r="E446" s="1184" t="s">
        <v>184</v>
      </c>
      <c r="F446" s="1184"/>
      <c r="G446" s="1184"/>
      <c r="H446" s="1184"/>
      <c r="I446" s="1184"/>
      <c r="J446" s="585"/>
    </row>
    <row r="447" spans="1:10" x14ac:dyDescent="0.25">
      <c r="A447" s="1182"/>
      <c r="B447" s="802"/>
      <c r="C447" s="583"/>
      <c r="D447" s="584"/>
      <c r="E447" s="805"/>
      <c r="F447" s="806"/>
      <c r="G447" s="584"/>
      <c r="H447" s="584"/>
      <c r="I447" s="584"/>
      <c r="J447" s="585"/>
    </row>
    <row r="448" spans="1:10" x14ac:dyDescent="0.25">
      <c r="A448" s="1182"/>
      <c r="B448" s="802"/>
      <c r="C448" s="583"/>
      <c r="D448" s="584"/>
      <c r="E448" s="807" t="s">
        <v>862</v>
      </c>
      <c r="F448" s="1185" t="s">
        <v>633</v>
      </c>
      <c r="G448" s="1185"/>
      <c r="H448" s="1185"/>
      <c r="I448" s="584"/>
      <c r="J448" s="585"/>
    </row>
    <row r="449" spans="1:11" x14ac:dyDescent="0.25">
      <c r="A449" s="1182"/>
      <c r="B449" s="802"/>
      <c r="C449" s="583"/>
      <c r="D449" s="584"/>
      <c r="E449" s="805"/>
      <c r="F449" s="806"/>
      <c r="G449" s="584"/>
      <c r="H449" s="584"/>
      <c r="I449" s="584"/>
      <c r="J449" s="585"/>
    </row>
    <row r="450" spans="1:11" x14ac:dyDescent="0.25">
      <c r="A450" s="1182"/>
      <c r="B450" s="802"/>
      <c r="C450" s="583"/>
      <c r="D450" s="584"/>
      <c r="E450" s="807" t="s">
        <v>49</v>
      </c>
      <c r="F450" s="808">
        <v>9120</v>
      </c>
      <c r="G450" s="809" t="s">
        <v>443</v>
      </c>
      <c r="H450" s="809"/>
      <c r="I450" s="810"/>
      <c r="J450" s="585"/>
    </row>
    <row r="451" spans="1:11" x14ac:dyDescent="0.25">
      <c r="A451" s="1182"/>
      <c r="B451" s="802"/>
      <c r="C451" s="583"/>
      <c r="D451" s="584"/>
      <c r="E451" s="806"/>
      <c r="F451" s="584"/>
      <c r="G451" s="584"/>
      <c r="H451" s="584"/>
      <c r="I451" s="584"/>
      <c r="J451" s="585"/>
    </row>
    <row r="452" spans="1:11" x14ac:dyDescent="0.25">
      <c r="A452" s="1183"/>
      <c r="B452" s="811"/>
      <c r="C452" s="812"/>
      <c r="D452" s="813" t="str">
        <f>K452&amp;"."&amp;J452</f>
        <v>1.1</v>
      </c>
      <c r="E452" s="814" t="s">
        <v>865</v>
      </c>
      <c r="F452" s="1186" t="s">
        <v>449</v>
      </c>
      <c r="G452" s="1187"/>
      <c r="H452" s="1187"/>
      <c r="I452" s="1188"/>
      <c r="J452" s="815">
        <v>1</v>
      </c>
      <c r="K452" s="431">
        <v>1</v>
      </c>
    </row>
    <row r="453" spans="1:11" x14ac:dyDescent="0.25">
      <c r="A453" s="1183"/>
      <c r="B453" s="811"/>
      <c r="C453" s="836"/>
      <c r="D453" s="837"/>
      <c r="E453" s="837"/>
      <c r="F453" s="837"/>
      <c r="G453" s="837"/>
      <c r="H453" s="837"/>
      <c r="I453" s="837"/>
      <c r="J453" s="815"/>
    </row>
    <row r="454" spans="1:11" x14ac:dyDescent="0.25">
      <c r="A454" s="1183"/>
      <c r="B454" s="811"/>
      <c r="C454" s="812"/>
      <c r="D454" s="813" t="str">
        <f>K454&amp;"."&amp;J454</f>
        <v>1.2</v>
      </c>
      <c r="E454" s="814" t="s">
        <v>865</v>
      </c>
      <c r="F454" s="1186" t="s">
        <v>452</v>
      </c>
      <c r="G454" s="1187"/>
      <c r="H454" s="1187"/>
      <c r="I454" s="1188"/>
      <c r="J454" s="815">
        <v>2</v>
      </c>
      <c r="K454" s="431">
        <v>1</v>
      </c>
    </row>
    <row r="455" spans="1:11" x14ac:dyDescent="0.25">
      <c r="A455" s="1183"/>
      <c r="B455" s="246"/>
      <c r="C455" s="816"/>
      <c r="D455" s="817">
        <v>187</v>
      </c>
      <c r="E455" s="818" t="s">
        <v>34</v>
      </c>
      <c r="F455" s="1177" t="s">
        <v>455</v>
      </c>
      <c r="G455" s="1178"/>
      <c r="H455" s="1178"/>
      <c r="I455" s="1179"/>
      <c r="J455" s="819"/>
      <c r="K455" s="431">
        <v>9120</v>
      </c>
    </row>
    <row r="456" spans="1:11" x14ac:dyDescent="0.25">
      <c r="A456" s="1183"/>
      <c r="B456" s="246"/>
      <c r="C456" s="816"/>
      <c r="D456" s="820"/>
      <c r="E456" s="821" t="s">
        <v>50</v>
      </c>
      <c r="F456" s="822"/>
      <c r="G456" s="823"/>
      <c r="H456" s="823"/>
      <c r="I456" s="824"/>
      <c r="J456" s="819"/>
    </row>
    <row r="457" spans="1:11" x14ac:dyDescent="0.25">
      <c r="A457" s="1183"/>
      <c r="B457" s="246"/>
      <c r="C457" s="816"/>
      <c r="D457" s="820"/>
      <c r="E457" s="825" t="s">
        <v>867</v>
      </c>
      <c r="F457" s="1177" t="s">
        <v>19</v>
      </c>
      <c r="G457" s="1178"/>
      <c r="H457" s="1178"/>
      <c r="I457" s="1179"/>
      <c r="J457" s="819"/>
    </row>
    <row r="458" spans="1:11" x14ac:dyDescent="0.25">
      <c r="A458" s="1183"/>
      <c r="B458" s="246"/>
      <c r="C458" s="816"/>
      <c r="D458" s="820"/>
      <c r="E458" s="825" t="s">
        <v>28</v>
      </c>
      <c r="F458" s="1177" t="s">
        <v>42</v>
      </c>
      <c r="G458" s="1178"/>
      <c r="H458" s="1178"/>
      <c r="I458" s="1179"/>
      <c r="J458" s="819"/>
    </row>
    <row r="459" spans="1:11" x14ac:dyDescent="0.25">
      <c r="A459" s="1183"/>
      <c r="B459" s="246"/>
      <c r="C459" s="816"/>
      <c r="D459" s="820"/>
      <c r="E459" s="1180"/>
      <c r="F459" s="337">
        <v>2023</v>
      </c>
      <c r="G459" s="826">
        <v>2024</v>
      </c>
      <c r="H459" s="826">
        <v>2025</v>
      </c>
      <c r="I459" s="827">
        <v>2026</v>
      </c>
      <c r="J459" s="819"/>
    </row>
    <row r="460" spans="1:11" x14ac:dyDescent="0.25">
      <c r="A460" s="1183"/>
      <c r="B460" s="246"/>
      <c r="C460" s="816"/>
      <c r="D460" s="820"/>
      <c r="E460" s="1181"/>
      <c r="F460" s="828" t="s">
        <v>56</v>
      </c>
      <c r="G460" s="829" t="s">
        <v>57</v>
      </c>
      <c r="H460" s="829" t="s">
        <v>57</v>
      </c>
      <c r="I460" s="830" t="s">
        <v>57</v>
      </c>
      <c r="J460" s="819"/>
    </row>
    <row r="461" spans="1:11" x14ac:dyDescent="0.25">
      <c r="A461" s="1183"/>
      <c r="B461" s="246"/>
      <c r="C461" s="816"/>
      <c r="D461" s="820"/>
      <c r="E461" s="825" t="s">
        <v>868</v>
      </c>
      <c r="F461" s="831">
        <v>30</v>
      </c>
      <c r="G461" s="831">
        <v>30</v>
      </c>
      <c r="H461" s="831">
        <v>30</v>
      </c>
      <c r="I461" s="831">
        <v>30</v>
      </c>
      <c r="J461" s="819"/>
    </row>
    <row r="462" spans="1:11" x14ac:dyDescent="0.25">
      <c r="A462" s="1183"/>
      <c r="B462" s="246"/>
      <c r="C462" s="816"/>
      <c r="D462" s="820"/>
      <c r="E462" s="825" t="s">
        <v>869</v>
      </c>
      <c r="F462" s="832" t="e">
        <f ca="1">INDEX(INDIRECT(_xlfn.CONCAT("'",_xlfn.CONCAT("0",K455),"'","!K:K")),MATCH(F455,INDIRECT(_xlfn.CONCAT("'",_xlfn.CONCAT("0",K455),"'","!F:F")),0))</f>
        <v>#NAME?</v>
      </c>
      <c r="G462" s="833" t="e">
        <f ca="1">INDEX(INDIRECT(_xlfn.CONCAT("'",_xlfn.CONCAT("0",K455," SH"),"'","!E25:BF25")),MATCH(F455,INDIRECT(_xlfn.CONCAT("'",_xlfn.CONCAT("0",K455," SH"),"'","!E8:BF8")),0))</f>
        <v>#NAME?</v>
      </c>
      <c r="H462" s="833" t="e">
        <f ca="1">INDEX(INDIRECT(_xlfn.CONCAT("'",_xlfn.CONCAT("0",K455," SH"),"'","!E51:BF51")),MATCH(F455,INDIRECT(_xlfn.CONCAT("'",_xlfn.CONCAT("0",K455," SH"),"'","!E34:BF34")),0))</f>
        <v>#NAME?</v>
      </c>
      <c r="I462" s="833" t="e">
        <f ca="1">INDEX(INDIRECT(_xlfn.CONCAT("'",_xlfn.CONCAT("0",K455," SH"),"'","!E77:BF77")),MATCH(F455,INDIRECT(_xlfn.CONCAT("'",_xlfn.CONCAT("0",K455," SH"),"'","!E60:BF60")),0))</f>
        <v>#NAME?</v>
      </c>
      <c r="J462" s="819"/>
    </row>
    <row r="463" spans="1:11" x14ac:dyDescent="0.25">
      <c r="A463" s="1183"/>
      <c r="B463" s="246"/>
      <c r="C463" s="816"/>
      <c r="D463" s="820"/>
      <c r="E463" s="825" t="s">
        <v>870</v>
      </c>
      <c r="F463" s="832" t="e">
        <f ca="1">IF(F461=0*(OR(F462=0))," ",F462/F461)</f>
        <v>#NAME?</v>
      </c>
      <c r="G463" s="832" t="e">
        <f ca="1">IF(G461=0*(OR(G462=0))," ",G462/G461)</f>
        <v>#NAME?</v>
      </c>
      <c r="H463" s="832" t="e">
        <f ca="1">IF(H461=0*(OR(H462=0))," ",H462/H461)</f>
        <v>#NAME?</v>
      </c>
      <c r="I463" s="832" t="e">
        <f ca="1">IF(I461=0*(OR(I462=0))," ",I462/I461)</f>
        <v>#NAME?</v>
      </c>
      <c r="J463" s="819"/>
    </row>
    <row r="464" spans="1:11" x14ac:dyDescent="0.25">
      <c r="A464" s="1183"/>
      <c r="B464" s="246"/>
      <c r="C464" s="816"/>
      <c r="D464" s="820"/>
      <c r="E464" s="825" t="s">
        <v>871</v>
      </c>
      <c r="F464" s="834"/>
      <c r="G464" s="835">
        <f t="shared" ref="G464:I465" si="28">IF(F461=0," ",((G461-F461)/F461))</f>
        <v>0</v>
      </c>
      <c r="H464" s="835">
        <f t="shared" si="28"/>
        <v>0</v>
      </c>
      <c r="I464" s="835">
        <f t="shared" si="28"/>
        <v>0</v>
      </c>
      <c r="J464" s="819"/>
    </row>
    <row r="465" spans="1:11" x14ac:dyDescent="0.25">
      <c r="A465" s="1183"/>
      <c r="B465" s="246"/>
      <c r="C465" s="816"/>
      <c r="D465" s="820"/>
      <c r="E465" s="825" t="s">
        <v>872</v>
      </c>
      <c r="F465" s="834"/>
      <c r="G465" s="835" t="e">
        <f t="shared" ca="1" si="28"/>
        <v>#NAME?</v>
      </c>
      <c r="H465" s="835" t="e">
        <f t="shared" ca="1" si="28"/>
        <v>#NAME?</v>
      </c>
      <c r="I465" s="835" t="e">
        <f t="shared" ca="1" si="28"/>
        <v>#NAME?</v>
      </c>
      <c r="J465" s="819"/>
    </row>
    <row r="466" spans="1:11" x14ac:dyDescent="0.25">
      <c r="A466" s="1182"/>
      <c r="B466" s="246"/>
      <c r="C466" s="816"/>
      <c r="D466" s="820"/>
      <c r="E466" s="825" t="s">
        <v>873</v>
      </c>
      <c r="F466" s="834"/>
      <c r="G466" s="835" t="e">
        <f ca="1">IF(IF(G461=0,0,(G462/G461))=0," ",((G462-F462)/F462))</f>
        <v>#NAME?</v>
      </c>
      <c r="H466" s="835" t="e">
        <f ca="1">IF(IF(H461=0,0,(H462/H461))=0," ",((H462-G462)/G462))</f>
        <v>#NAME?</v>
      </c>
      <c r="I466" s="835" t="e">
        <f ca="1">IF(IF(I461=0,0,(I462/I461))=0," ",((I462-H462)/H462))</f>
        <v>#NAME?</v>
      </c>
      <c r="J466" s="819"/>
    </row>
    <row r="467" spans="1:11" x14ac:dyDescent="0.25">
      <c r="A467" s="1182"/>
      <c r="B467" s="838"/>
      <c r="C467" s="839"/>
      <c r="D467" s="800"/>
      <c r="E467" s="800"/>
      <c r="F467" s="800"/>
      <c r="G467" s="800"/>
      <c r="H467" s="800"/>
      <c r="I467" s="800"/>
      <c r="J467" s="801"/>
    </row>
    <row r="468" spans="1:11" x14ac:dyDescent="0.25">
      <c r="A468" s="431" t="s">
        <v>21</v>
      </c>
    </row>
    <row r="469" spans="1:11" x14ac:dyDescent="0.25">
      <c r="A469" s="1182" t="str">
        <f>F474&amp;" "&amp;G474</f>
        <v>9230 Arsimi i mesëm i përgjithshëm</v>
      </c>
      <c r="B469" s="802"/>
      <c r="C469" s="803"/>
      <c r="D469" s="580"/>
      <c r="E469" s="804"/>
      <c r="F469" s="580"/>
      <c r="G469" s="580"/>
      <c r="H469" s="580"/>
      <c r="I469" s="580"/>
      <c r="J469" s="582"/>
    </row>
    <row r="470" spans="1:11" x14ac:dyDescent="0.25">
      <c r="A470" s="1182"/>
      <c r="B470" s="802"/>
      <c r="C470" s="583"/>
      <c r="D470" s="584"/>
      <c r="E470" s="1184" t="s">
        <v>184</v>
      </c>
      <c r="F470" s="1184"/>
      <c r="G470" s="1184"/>
      <c r="H470" s="1184"/>
      <c r="I470" s="1184"/>
      <c r="J470" s="585"/>
    </row>
    <row r="471" spans="1:11" x14ac:dyDescent="0.25">
      <c r="A471" s="1182"/>
      <c r="B471" s="802"/>
      <c r="C471" s="583"/>
      <c r="D471" s="584"/>
      <c r="E471" s="805"/>
      <c r="F471" s="806"/>
      <c r="G471" s="584"/>
      <c r="H471" s="584"/>
      <c r="I471" s="584"/>
      <c r="J471" s="585"/>
    </row>
    <row r="472" spans="1:11" x14ac:dyDescent="0.25">
      <c r="A472" s="1182"/>
      <c r="B472" s="802"/>
      <c r="C472" s="583"/>
      <c r="D472" s="584"/>
      <c r="E472" s="807" t="s">
        <v>862</v>
      </c>
      <c r="F472" s="1185" t="s">
        <v>633</v>
      </c>
      <c r="G472" s="1185"/>
      <c r="H472" s="1185"/>
      <c r="I472" s="584"/>
      <c r="J472" s="585"/>
    </row>
    <row r="473" spans="1:11" x14ac:dyDescent="0.25">
      <c r="A473" s="1182"/>
      <c r="B473" s="802"/>
      <c r="C473" s="583"/>
      <c r="D473" s="584"/>
      <c r="E473" s="805"/>
      <c r="F473" s="806"/>
      <c r="G473" s="584"/>
      <c r="H473" s="584"/>
      <c r="I473" s="584"/>
      <c r="J473" s="585"/>
    </row>
    <row r="474" spans="1:11" x14ac:dyDescent="0.25">
      <c r="A474" s="1182"/>
      <c r="B474" s="802"/>
      <c r="C474" s="583"/>
      <c r="D474" s="584"/>
      <c r="E474" s="807" t="s">
        <v>49</v>
      </c>
      <c r="F474" s="808">
        <v>9230</v>
      </c>
      <c r="G474" s="809" t="s">
        <v>466</v>
      </c>
      <c r="H474" s="809"/>
      <c r="I474" s="810"/>
      <c r="J474" s="585"/>
    </row>
    <row r="475" spans="1:11" x14ac:dyDescent="0.25">
      <c r="A475" s="1182"/>
      <c r="B475" s="802"/>
      <c r="C475" s="583"/>
      <c r="D475" s="584"/>
      <c r="E475" s="806"/>
      <c r="F475" s="584"/>
      <c r="G475" s="584"/>
      <c r="H475" s="584"/>
      <c r="I475" s="584"/>
      <c r="J475" s="585"/>
    </row>
    <row r="476" spans="1:11" x14ac:dyDescent="0.25">
      <c r="A476" s="1183"/>
      <c r="B476" s="811"/>
      <c r="C476" s="812"/>
      <c r="D476" s="813" t="str">
        <f>K476&amp;"."&amp;J476</f>
        <v>1.1</v>
      </c>
      <c r="E476" s="814" t="s">
        <v>865</v>
      </c>
      <c r="F476" s="1186" t="s">
        <v>471</v>
      </c>
      <c r="G476" s="1187"/>
      <c r="H476" s="1187"/>
      <c r="I476" s="1188"/>
      <c r="J476" s="815">
        <v>1</v>
      </c>
      <c r="K476" s="431">
        <v>1</v>
      </c>
    </row>
    <row r="477" spans="1:11" x14ac:dyDescent="0.25">
      <c r="A477" s="1183"/>
      <c r="B477" s="811"/>
      <c r="C477" s="836"/>
      <c r="D477" s="837"/>
      <c r="E477" s="837"/>
      <c r="F477" s="837"/>
      <c r="G477" s="837"/>
      <c r="H477" s="837"/>
      <c r="I477" s="837"/>
      <c r="J477" s="815"/>
    </row>
    <row r="478" spans="1:11" x14ac:dyDescent="0.25">
      <c r="A478" s="1183"/>
      <c r="B478" s="811"/>
      <c r="C478" s="812"/>
      <c r="D478" s="813" t="str">
        <f>K478&amp;"."&amp;J478</f>
        <v>1.2</v>
      </c>
      <c r="E478" s="814" t="s">
        <v>865</v>
      </c>
      <c r="F478" s="1186" t="s">
        <v>473</v>
      </c>
      <c r="G478" s="1187"/>
      <c r="H478" s="1187"/>
      <c r="I478" s="1188"/>
      <c r="J478" s="815">
        <v>2</v>
      </c>
      <c r="K478" s="431">
        <v>1</v>
      </c>
    </row>
    <row r="479" spans="1:11" x14ac:dyDescent="0.25">
      <c r="A479" s="1183"/>
      <c r="B479" s="246"/>
      <c r="C479" s="816"/>
      <c r="D479" s="817">
        <v>405</v>
      </c>
      <c r="E479" s="818" t="s">
        <v>34</v>
      </c>
      <c r="F479" s="1177" t="s">
        <v>475</v>
      </c>
      <c r="G479" s="1178"/>
      <c r="H479" s="1178"/>
      <c r="I479" s="1179"/>
      <c r="J479" s="819"/>
      <c r="K479" s="431">
        <v>9230</v>
      </c>
    </row>
    <row r="480" spans="1:11" x14ac:dyDescent="0.25">
      <c r="A480" s="1183"/>
      <c r="B480" s="246"/>
      <c r="C480" s="816"/>
      <c r="D480" s="820"/>
      <c r="E480" s="821" t="s">
        <v>50</v>
      </c>
      <c r="F480" s="822"/>
      <c r="G480" s="823"/>
      <c r="H480" s="823"/>
      <c r="I480" s="824"/>
      <c r="J480" s="819"/>
    </row>
    <row r="481" spans="1:11" x14ac:dyDescent="0.25">
      <c r="A481" s="1183"/>
      <c r="B481" s="246"/>
      <c r="C481" s="816"/>
      <c r="D481" s="820"/>
      <c r="E481" s="825" t="s">
        <v>867</v>
      </c>
      <c r="F481" s="1177" t="s">
        <v>19</v>
      </c>
      <c r="G481" s="1178"/>
      <c r="H481" s="1178"/>
      <c r="I481" s="1179"/>
      <c r="J481" s="819"/>
    </row>
    <row r="482" spans="1:11" x14ac:dyDescent="0.25">
      <c r="A482" s="1183"/>
      <c r="B482" s="246"/>
      <c r="C482" s="816"/>
      <c r="D482" s="820"/>
      <c r="E482" s="825" t="s">
        <v>28</v>
      </c>
      <c r="F482" s="1177" t="s">
        <v>42</v>
      </c>
      <c r="G482" s="1178"/>
      <c r="H482" s="1178"/>
      <c r="I482" s="1179"/>
      <c r="J482" s="819"/>
    </row>
    <row r="483" spans="1:11" x14ac:dyDescent="0.25">
      <c r="A483" s="1183"/>
      <c r="B483" s="246"/>
      <c r="C483" s="816"/>
      <c r="D483" s="820"/>
      <c r="E483" s="1180"/>
      <c r="F483" s="337">
        <v>2023</v>
      </c>
      <c r="G483" s="826">
        <v>2024</v>
      </c>
      <c r="H483" s="826">
        <v>2025</v>
      </c>
      <c r="I483" s="827">
        <v>2026</v>
      </c>
      <c r="J483" s="819"/>
    </row>
    <row r="484" spans="1:11" x14ac:dyDescent="0.25">
      <c r="A484" s="1183"/>
      <c r="B484" s="246"/>
      <c r="C484" s="816"/>
      <c r="D484" s="820"/>
      <c r="E484" s="1181"/>
      <c r="F484" s="828" t="s">
        <v>56</v>
      </c>
      <c r="G484" s="829" t="s">
        <v>57</v>
      </c>
      <c r="H484" s="829" t="s">
        <v>57</v>
      </c>
      <c r="I484" s="830" t="s">
        <v>57</v>
      </c>
      <c r="J484" s="819"/>
    </row>
    <row r="485" spans="1:11" x14ac:dyDescent="0.25">
      <c r="A485" s="1183"/>
      <c r="B485" s="246"/>
      <c r="C485" s="816"/>
      <c r="D485" s="820"/>
      <c r="E485" s="825" t="s">
        <v>868</v>
      </c>
      <c r="F485" s="831">
        <v>1</v>
      </c>
      <c r="G485" s="831">
        <v>1</v>
      </c>
      <c r="H485" s="831">
        <v>1</v>
      </c>
      <c r="I485" s="831">
        <v>1</v>
      </c>
      <c r="J485" s="819"/>
    </row>
    <row r="486" spans="1:11" x14ac:dyDescent="0.25">
      <c r="A486" s="1183"/>
      <c r="B486" s="246"/>
      <c r="C486" s="816"/>
      <c r="D486" s="820"/>
      <c r="E486" s="825" t="s">
        <v>869</v>
      </c>
      <c r="F486" s="832" t="e">
        <f ca="1">INDEX(INDIRECT(_xlfn.CONCAT("'",_xlfn.CONCAT("0",K479),"'","!K:K")),MATCH(F479,INDIRECT(_xlfn.CONCAT("'",_xlfn.CONCAT("0",K479),"'","!F:F")),0))</f>
        <v>#NAME?</v>
      </c>
      <c r="G486" s="833" t="e">
        <f ca="1">INDEX(INDIRECT(_xlfn.CONCAT("'",_xlfn.CONCAT("0",K479," SH"),"'","!E25:BF25")),MATCH(F479,INDIRECT(_xlfn.CONCAT("'",_xlfn.CONCAT("0",K479," SH"),"'","!E8:BF8")),0))</f>
        <v>#NAME?</v>
      </c>
      <c r="H486" s="833" t="e">
        <f ca="1">INDEX(INDIRECT(_xlfn.CONCAT("'",_xlfn.CONCAT("0",K479," SH"),"'","!E51:BF51")),MATCH(F479,INDIRECT(_xlfn.CONCAT("'",_xlfn.CONCAT("0",K479," SH"),"'","!E34:BF34")),0))</f>
        <v>#NAME?</v>
      </c>
      <c r="I486" s="833" t="e">
        <f ca="1">INDEX(INDIRECT(_xlfn.CONCAT("'",_xlfn.CONCAT("0",K479," SH"),"'","!E77:BF77")),MATCH(F479,INDIRECT(_xlfn.CONCAT("'",_xlfn.CONCAT("0",K479," SH"),"'","!E60:BF60")),0))</f>
        <v>#NAME?</v>
      </c>
      <c r="J486" s="819"/>
    </row>
    <row r="487" spans="1:11" x14ac:dyDescent="0.25">
      <c r="A487" s="1183"/>
      <c r="B487" s="246"/>
      <c r="C487" s="816"/>
      <c r="D487" s="820"/>
      <c r="E487" s="825" t="s">
        <v>870</v>
      </c>
      <c r="F487" s="832" t="e">
        <f ca="1">IF(F485=0*(OR(F486=0))," ",F486/F485)</f>
        <v>#NAME?</v>
      </c>
      <c r="G487" s="832" t="e">
        <f ca="1">IF(G485=0*(OR(G486=0))," ",G486/G485)</f>
        <v>#NAME?</v>
      </c>
      <c r="H487" s="832" t="e">
        <f ca="1">IF(H485=0*(OR(H486=0))," ",H486/H485)</f>
        <v>#NAME?</v>
      </c>
      <c r="I487" s="832" t="e">
        <f ca="1">IF(I485=0*(OR(I486=0))," ",I486/I485)</f>
        <v>#NAME?</v>
      </c>
      <c r="J487" s="819"/>
    </row>
    <row r="488" spans="1:11" x14ac:dyDescent="0.25">
      <c r="A488" s="1183"/>
      <c r="B488" s="246"/>
      <c r="C488" s="816"/>
      <c r="D488" s="820"/>
      <c r="E488" s="825" t="s">
        <v>871</v>
      </c>
      <c r="F488" s="834"/>
      <c r="G488" s="835">
        <f t="shared" ref="G488:I489" si="29">IF(F485=0," ",((G485-F485)/F485))</f>
        <v>0</v>
      </c>
      <c r="H488" s="835">
        <f t="shared" si="29"/>
        <v>0</v>
      </c>
      <c r="I488" s="835">
        <f t="shared" si="29"/>
        <v>0</v>
      </c>
      <c r="J488" s="819"/>
    </row>
    <row r="489" spans="1:11" x14ac:dyDescent="0.25">
      <c r="A489" s="1183"/>
      <c r="B489" s="246"/>
      <c r="C489" s="816"/>
      <c r="D489" s="820"/>
      <c r="E489" s="825" t="s">
        <v>872</v>
      </c>
      <c r="F489" s="834"/>
      <c r="G489" s="835" t="e">
        <f t="shared" ca="1" si="29"/>
        <v>#NAME?</v>
      </c>
      <c r="H489" s="835" t="e">
        <f t="shared" ca="1" si="29"/>
        <v>#NAME?</v>
      </c>
      <c r="I489" s="835" t="e">
        <f t="shared" ca="1" si="29"/>
        <v>#NAME?</v>
      </c>
      <c r="J489" s="819"/>
    </row>
    <row r="490" spans="1:11" x14ac:dyDescent="0.25">
      <c r="A490" s="1183"/>
      <c r="B490" s="246"/>
      <c r="C490" s="816"/>
      <c r="D490" s="820"/>
      <c r="E490" s="825" t="s">
        <v>873</v>
      </c>
      <c r="F490" s="834"/>
      <c r="G490" s="835" t="e">
        <f ca="1">IF(IF(G485=0,0,(G486/G485))=0," ",((G486-F486)/F486))</f>
        <v>#NAME?</v>
      </c>
      <c r="H490" s="835" t="e">
        <f ca="1">IF(IF(H485=0,0,(H486/H485))=0," ",((H486-G486)/G486))</f>
        <v>#NAME?</v>
      </c>
      <c r="I490" s="835" t="e">
        <f ca="1">IF(IF(I485=0,0,(I486/I485))=0," ",((I486-H486)/H486))</f>
        <v>#NAME?</v>
      </c>
      <c r="J490" s="819"/>
    </row>
    <row r="491" spans="1:11" x14ac:dyDescent="0.25">
      <c r="A491" s="1183"/>
      <c r="B491" s="811"/>
      <c r="C491" s="812"/>
      <c r="D491" s="813" t="str">
        <f>K491&amp;"."&amp;J491</f>
        <v>1.3</v>
      </c>
      <c r="E491" s="814" t="s">
        <v>865</v>
      </c>
      <c r="F491" s="1186" t="s">
        <v>476</v>
      </c>
      <c r="G491" s="1187"/>
      <c r="H491" s="1187"/>
      <c r="I491" s="1188"/>
      <c r="J491" s="815">
        <v>3</v>
      </c>
      <c r="K491" s="431">
        <v>1</v>
      </c>
    </row>
    <row r="492" spans="1:11" x14ac:dyDescent="0.25">
      <c r="A492" s="1182"/>
      <c r="B492" s="811"/>
      <c r="C492" s="836"/>
      <c r="D492" s="837"/>
      <c r="E492" s="837"/>
      <c r="F492" s="837"/>
      <c r="G492" s="837"/>
      <c r="H492" s="837"/>
      <c r="I492" s="837"/>
      <c r="J492" s="815"/>
    </row>
    <row r="493" spans="1:11" x14ac:dyDescent="0.25">
      <c r="A493" s="1182"/>
      <c r="B493" s="838"/>
      <c r="C493" s="839"/>
      <c r="D493" s="800"/>
      <c r="E493" s="800"/>
      <c r="F493" s="800"/>
      <c r="G493" s="800"/>
      <c r="H493" s="800"/>
      <c r="I493" s="800"/>
      <c r="J493" s="801"/>
    </row>
    <row r="494" spans="1:11" x14ac:dyDescent="0.25">
      <c r="A494" s="431" t="s">
        <v>21</v>
      </c>
    </row>
    <row r="495" spans="1:11" x14ac:dyDescent="0.25">
      <c r="A495" s="1182" t="str">
        <f>F500&amp;" "&amp;G500</f>
        <v>10430 Përkujdesi Social</v>
      </c>
      <c r="B495" s="802"/>
      <c r="C495" s="803"/>
      <c r="D495" s="580"/>
      <c r="E495" s="804"/>
      <c r="F495" s="580"/>
      <c r="G495" s="580"/>
      <c r="H495" s="580"/>
      <c r="I495" s="580"/>
      <c r="J495" s="582"/>
    </row>
    <row r="496" spans="1:11" x14ac:dyDescent="0.25">
      <c r="A496" s="1182"/>
      <c r="B496" s="802"/>
      <c r="C496" s="583"/>
      <c r="D496" s="584"/>
      <c r="E496" s="1184" t="s">
        <v>184</v>
      </c>
      <c r="F496" s="1184"/>
      <c r="G496" s="1184"/>
      <c r="H496" s="1184"/>
      <c r="I496" s="1184"/>
      <c r="J496" s="585"/>
    </row>
    <row r="497" spans="1:11" x14ac:dyDescent="0.25">
      <c r="A497" s="1182"/>
      <c r="B497" s="802"/>
      <c r="C497" s="583"/>
      <c r="D497" s="584"/>
      <c r="E497" s="805"/>
      <c r="F497" s="806"/>
      <c r="G497" s="584"/>
      <c r="H497" s="584"/>
      <c r="I497" s="584"/>
      <c r="J497" s="585"/>
    </row>
    <row r="498" spans="1:11" x14ac:dyDescent="0.25">
      <c r="A498" s="1182"/>
      <c r="B498" s="802"/>
      <c r="C498" s="583"/>
      <c r="D498" s="584"/>
      <c r="E498" s="807" t="s">
        <v>862</v>
      </c>
      <c r="F498" s="1185" t="s">
        <v>633</v>
      </c>
      <c r="G498" s="1185"/>
      <c r="H498" s="1185"/>
      <c r="I498" s="584"/>
      <c r="J498" s="585"/>
    </row>
    <row r="499" spans="1:11" x14ac:dyDescent="0.25">
      <c r="A499" s="1182"/>
      <c r="B499" s="802"/>
      <c r="C499" s="583"/>
      <c r="D499" s="584"/>
      <c r="E499" s="805"/>
      <c r="F499" s="806"/>
      <c r="G499" s="584"/>
      <c r="H499" s="584"/>
      <c r="I499" s="584"/>
      <c r="J499" s="585"/>
    </row>
    <row r="500" spans="1:11" x14ac:dyDescent="0.25">
      <c r="A500" s="1182"/>
      <c r="B500" s="802"/>
      <c r="C500" s="583"/>
      <c r="D500" s="584"/>
      <c r="E500" s="807" t="s">
        <v>49</v>
      </c>
      <c r="F500" s="808">
        <v>10430</v>
      </c>
      <c r="G500" s="809" t="s">
        <v>486</v>
      </c>
      <c r="H500" s="809"/>
      <c r="I500" s="810"/>
      <c r="J500" s="585"/>
    </row>
    <row r="501" spans="1:11" x14ac:dyDescent="0.25">
      <c r="A501" s="1182"/>
      <c r="B501" s="802"/>
      <c r="C501" s="583"/>
      <c r="D501" s="584"/>
      <c r="E501" s="806"/>
      <c r="F501" s="584"/>
      <c r="G501" s="584"/>
      <c r="H501" s="584"/>
      <c r="I501" s="584"/>
      <c r="J501" s="585"/>
    </row>
    <row r="502" spans="1:11" x14ac:dyDescent="0.25">
      <c r="A502" s="1183"/>
      <c r="B502" s="811"/>
      <c r="C502" s="812"/>
      <c r="D502" s="813" t="str">
        <f>K502&amp;"."&amp;J502</f>
        <v>1.1</v>
      </c>
      <c r="E502" s="814" t="s">
        <v>865</v>
      </c>
      <c r="F502" s="1186" t="s">
        <v>490</v>
      </c>
      <c r="G502" s="1187"/>
      <c r="H502" s="1187"/>
      <c r="I502" s="1188"/>
      <c r="J502" s="815">
        <v>1</v>
      </c>
      <c r="K502" s="431">
        <v>1</v>
      </c>
    </row>
    <row r="503" spans="1:11" x14ac:dyDescent="0.25">
      <c r="A503" s="1183"/>
      <c r="B503" s="246"/>
      <c r="C503" s="816"/>
      <c r="D503" s="817">
        <v>58</v>
      </c>
      <c r="E503" s="818" t="s">
        <v>34</v>
      </c>
      <c r="F503" s="1177" t="s">
        <v>493</v>
      </c>
      <c r="G503" s="1178"/>
      <c r="H503" s="1178"/>
      <c r="I503" s="1179"/>
      <c r="J503" s="819"/>
      <c r="K503" s="431">
        <v>10430</v>
      </c>
    </row>
    <row r="504" spans="1:11" x14ac:dyDescent="0.25">
      <c r="A504" s="1183"/>
      <c r="B504" s="246"/>
      <c r="C504" s="816"/>
      <c r="D504" s="820"/>
      <c r="E504" s="821" t="s">
        <v>50</v>
      </c>
      <c r="F504" s="822"/>
      <c r="G504" s="823"/>
      <c r="H504" s="823"/>
      <c r="I504" s="824"/>
      <c r="J504" s="819"/>
    </row>
    <row r="505" spans="1:11" x14ac:dyDescent="0.25">
      <c r="A505" s="1183"/>
      <c r="B505" s="246"/>
      <c r="C505" s="816"/>
      <c r="D505" s="820"/>
      <c r="E505" s="825" t="s">
        <v>867</v>
      </c>
      <c r="F505" s="1177" t="s">
        <v>19</v>
      </c>
      <c r="G505" s="1178"/>
      <c r="H505" s="1178"/>
      <c r="I505" s="1179"/>
      <c r="J505" s="819"/>
    </row>
    <row r="506" spans="1:11" x14ac:dyDescent="0.25">
      <c r="A506" s="1183"/>
      <c r="B506" s="246"/>
      <c r="C506" s="816"/>
      <c r="D506" s="820"/>
      <c r="E506" s="825" t="s">
        <v>28</v>
      </c>
      <c r="F506" s="1177" t="s">
        <v>42</v>
      </c>
      <c r="G506" s="1178"/>
      <c r="H506" s="1178"/>
      <c r="I506" s="1179"/>
      <c r="J506" s="819"/>
    </row>
    <row r="507" spans="1:11" x14ac:dyDescent="0.25">
      <c r="A507" s="1183"/>
      <c r="B507" s="246"/>
      <c r="C507" s="816"/>
      <c r="D507" s="820"/>
      <c r="E507" s="1180"/>
      <c r="F507" s="337">
        <v>2023</v>
      </c>
      <c r="G507" s="826">
        <v>2024</v>
      </c>
      <c r="H507" s="826">
        <v>2025</v>
      </c>
      <c r="I507" s="827">
        <v>2026</v>
      </c>
      <c r="J507" s="819"/>
    </row>
    <row r="508" spans="1:11" x14ac:dyDescent="0.25">
      <c r="A508" s="1183"/>
      <c r="B508" s="246"/>
      <c r="C508" s="816"/>
      <c r="D508" s="820"/>
      <c r="E508" s="1181"/>
      <c r="F508" s="828" t="s">
        <v>56</v>
      </c>
      <c r="G508" s="829" t="s">
        <v>57</v>
      </c>
      <c r="H508" s="829" t="s">
        <v>57</v>
      </c>
      <c r="I508" s="830" t="s">
        <v>57</v>
      </c>
      <c r="J508" s="819"/>
    </row>
    <row r="509" spans="1:11" x14ac:dyDescent="0.25">
      <c r="A509" s="1183"/>
      <c r="B509" s="246"/>
      <c r="C509" s="816"/>
      <c r="D509" s="820"/>
      <c r="E509" s="825" t="s">
        <v>868</v>
      </c>
      <c r="F509" s="831">
        <v>765</v>
      </c>
      <c r="G509" s="831">
        <v>765</v>
      </c>
      <c r="H509" s="831">
        <v>765</v>
      </c>
      <c r="I509" s="831">
        <v>765</v>
      </c>
      <c r="J509" s="819"/>
    </row>
    <row r="510" spans="1:11" x14ac:dyDescent="0.25">
      <c r="A510" s="1183"/>
      <c r="B510" s="246"/>
      <c r="C510" s="816"/>
      <c r="D510" s="820"/>
      <c r="E510" s="825" t="s">
        <v>869</v>
      </c>
      <c r="F510" s="832">
        <f>'10430'!K29</f>
        <v>0</v>
      </c>
      <c r="G510" s="833">
        <f>'10430 SH'!E25</f>
        <v>299981</v>
      </c>
      <c r="H510" s="833">
        <f>'10430 SH'!E51</f>
        <v>307773</v>
      </c>
      <c r="I510" s="833">
        <f>'10430 SH'!E77</f>
        <v>307773</v>
      </c>
      <c r="J510" s="819"/>
    </row>
    <row r="511" spans="1:11" x14ac:dyDescent="0.25">
      <c r="A511" s="1183"/>
      <c r="B511" s="246"/>
      <c r="C511" s="816"/>
      <c r="D511" s="820"/>
      <c r="E511" s="825" t="s">
        <v>870</v>
      </c>
      <c r="F511" s="832">
        <f>IF(F509=0*(OR(F510=0))," ",F510/F509)</f>
        <v>0</v>
      </c>
      <c r="G511" s="832">
        <f>IF(G509=0*(OR(G510=0))," ",G510/G509)</f>
        <v>392.13202614379082</v>
      </c>
      <c r="H511" s="832">
        <f>IF(H509=0*(OR(H510=0))," ",H510/H509)</f>
        <v>402.31764705882352</v>
      </c>
      <c r="I511" s="832">
        <f>IF(I509=0*(OR(I510=0))," ",I510/I509)</f>
        <v>402.31764705882352</v>
      </c>
      <c r="J511" s="819"/>
    </row>
    <row r="512" spans="1:11" x14ac:dyDescent="0.25">
      <c r="A512" s="1183"/>
      <c r="B512" s="246"/>
      <c r="C512" s="816"/>
      <c r="D512" s="820"/>
      <c r="E512" s="825" t="s">
        <v>871</v>
      </c>
      <c r="F512" s="834"/>
      <c r="G512" s="835">
        <f t="shared" ref="G512:I513" si="30">IF(F509=0," ",((G509-F509)/F509))</f>
        <v>0</v>
      </c>
      <c r="H512" s="835">
        <f t="shared" si="30"/>
        <v>0</v>
      </c>
      <c r="I512" s="835">
        <f t="shared" si="30"/>
        <v>0</v>
      </c>
      <c r="J512" s="819"/>
    </row>
    <row r="513" spans="1:11" x14ac:dyDescent="0.25">
      <c r="A513" s="1183"/>
      <c r="B513" s="246"/>
      <c r="C513" s="816"/>
      <c r="D513" s="820"/>
      <c r="E513" s="825" t="s">
        <v>872</v>
      </c>
      <c r="F513" s="834"/>
      <c r="G513" s="835" t="str">
        <f t="shared" si="30"/>
        <v xml:space="preserve"> </v>
      </c>
      <c r="H513" s="835">
        <f t="shared" si="30"/>
        <v>2.5974978415299634E-2</v>
      </c>
      <c r="I513" s="835">
        <f t="shared" si="30"/>
        <v>0</v>
      </c>
      <c r="J513" s="819"/>
    </row>
    <row r="514" spans="1:11" x14ac:dyDescent="0.25">
      <c r="A514" s="1183"/>
      <c r="B514" s="246"/>
      <c r="C514" s="816"/>
      <c r="D514" s="820"/>
      <c r="E514" s="825" t="s">
        <v>873</v>
      </c>
      <c r="F514" s="834"/>
      <c r="G514" s="835" t="e">
        <f>IF(IF(G509=0,0,(G510/G509))=0," ",((G510-F510)/F510))</f>
        <v>#DIV/0!</v>
      </c>
      <c r="H514" s="835">
        <f>IF(IF(H509=0,0,(H510/H509))=0," ",((H510-G510)/G510))</f>
        <v>2.5974978415299634E-2</v>
      </c>
      <c r="I514" s="835">
        <f>IF(IF(I509=0,0,(I510/I509))=0," ",((I510-H510)/H510))</f>
        <v>0</v>
      </c>
      <c r="J514" s="819"/>
    </row>
    <row r="515" spans="1:11" x14ac:dyDescent="0.25">
      <c r="A515" s="1183"/>
      <c r="B515" s="811"/>
      <c r="C515" s="812"/>
      <c r="D515" s="813" t="str">
        <f>K515&amp;"."&amp;J515</f>
        <v>1.2</v>
      </c>
      <c r="E515" s="814" t="s">
        <v>865</v>
      </c>
      <c r="F515" s="1186" t="s">
        <v>494</v>
      </c>
      <c r="G515" s="1187"/>
      <c r="H515" s="1187"/>
      <c r="I515" s="1188"/>
      <c r="J515" s="815">
        <v>2</v>
      </c>
      <c r="K515" s="431">
        <v>1</v>
      </c>
    </row>
    <row r="516" spans="1:11" x14ac:dyDescent="0.25">
      <c r="A516" s="1183"/>
      <c r="B516" s="246"/>
      <c r="C516" s="816"/>
      <c r="D516" s="817">
        <v>745</v>
      </c>
      <c r="E516" s="818" t="s">
        <v>34</v>
      </c>
      <c r="F516" s="1177" t="s">
        <v>497</v>
      </c>
      <c r="G516" s="1178"/>
      <c r="H516" s="1178"/>
      <c r="I516" s="1179"/>
      <c r="J516" s="819"/>
      <c r="K516" s="431">
        <v>10430</v>
      </c>
    </row>
    <row r="517" spans="1:11" x14ac:dyDescent="0.25">
      <c r="A517" s="1183"/>
      <c r="B517" s="246"/>
      <c r="C517" s="816"/>
      <c r="D517" s="820"/>
      <c r="E517" s="821" t="s">
        <v>50</v>
      </c>
      <c r="F517" s="822"/>
      <c r="G517" s="823"/>
      <c r="H517" s="823"/>
      <c r="I517" s="824"/>
      <c r="J517" s="819"/>
    </row>
    <row r="518" spans="1:11" x14ac:dyDescent="0.25">
      <c r="A518" s="1183"/>
      <c r="B518" s="246"/>
      <c r="C518" s="816"/>
      <c r="D518" s="820"/>
      <c r="E518" s="825" t="s">
        <v>867</v>
      </c>
      <c r="F518" s="1177" t="s">
        <v>19</v>
      </c>
      <c r="G518" s="1178"/>
      <c r="H518" s="1178"/>
      <c r="I518" s="1179"/>
      <c r="J518" s="819"/>
    </row>
    <row r="519" spans="1:11" x14ac:dyDescent="0.25">
      <c r="A519" s="1183"/>
      <c r="B519" s="246"/>
      <c r="C519" s="816"/>
      <c r="D519" s="820"/>
      <c r="E519" s="825" t="s">
        <v>28</v>
      </c>
      <c r="F519" s="1177" t="s">
        <v>42</v>
      </c>
      <c r="G519" s="1178"/>
      <c r="H519" s="1178"/>
      <c r="I519" s="1179"/>
      <c r="J519" s="819"/>
    </row>
    <row r="520" spans="1:11" x14ac:dyDescent="0.25">
      <c r="A520" s="1183"/>
      <c r="B520" s="246"/>
      <c r="C520" s="816"/>
      <c r="D520" s="820"/>
      <c r="E520" s="1180"/>
      <c r="F520" s="337">
        <v>2023</v>
      </c>
      <c r="G520" s="826">
        <v>2024</v>
      </c>
      <c r="H520" s="826">
        <v>2025</v>
      </c>
      <c r="I520" s="827">
        <v>2026</v>
      </c>
      <c r="J520" s="819"/>
    </row>
    <row r="521" spans="1:11" ht="15.75" thickBot="1" x14ac:dyDescent="0.3">
      <c r="A521" s="1183"/>
      <c r="B521" s="246"/>
      <c r="C521" s="816"/>
      <c r="D521" s="820"/>
      <c r="E521" s="1181"/>
      <c r="F521" s="828" t="s">
        <v>56</v>
      </c>
      <c r="G521" s="829" t="s">
        <v>57</v>
      </c>
      <c r="H521" s="829" t="s">
        <v>57</v>
      </c>
      <c r="I521" s="830" t="s">
        <v>57</v>
      </c>
      <c r="J521" s="819"/>
    </row>
    <row r="522" spans="1:11" ht="15.75" thickBot="1" x14ac:dyDescent="0.3">
      <c r="A522" s="1183"/>
      <c r="B522" s="246"/>
      <c r="C522" s="816"/>
      <c r="D522" s="820"/>
      <c r="E522" s="825" t="s">
        <v>868</v>
      </c>
      <c r="F522" s="831">
        <v>1302</v>
      </c>
      <c r="G522" s="831">
        <v>1302</v>
      </c>
      <c r="H522" s="831">
        <v>1302</v>
      </c>
      <c r="I522" s="831">
        <v>1302</v>
      </c>
      <c r="J522" s="819"/>
    </row>
    <row r="523" spans="1:11" x14ac:dyDescent="0.25">
      <c r="A523" s="1183"/>
      <c r="B523" s="246"/>
      <c r="C523" s="816"/>
      <c r="D523" s="820"/>
      <c r="E523" s="825" t="s">
        <v>869</v>
      </c>
      <c r="F523" s="832">
        <f>'10430'!K46</f>
        <v>0</v>
      </c>
      <c r="G523" s="833">
        <f>'10430 SH'!F25</f>
        <v>0</v>
      </c>
      <c r="H523" s="833">
        <f>'10430 SH'!F51</f>
        <v>0</v>
      </c>
      <c r="I523" s="833">
        <f>'10430 SH'!F77</f>
        <v>0</v>
      </c>
      <c r="J523" s="819"/>
    </row>
    <row r="524" spans="1:11" x14ac:dyDescent="0.25">
      <c r="A524" s="1183"/>
      <c r="B524" s="246"/>
      <c r="C524" s="816"/>
      <c r="D524" s="820"/>
      <c r="E524" s="825" t="s">
        <v>870</v>
      </c>
      <c r="F524" s="832">
        <f>IF(F522=0*(OR(F523=0))," ",F523/F522)</f>
        <v>0</v>
      </c>
      <c r="G524" s="832">
        <f>IF(G522=0*(OR(G523=0))," ",G523/G522)</f>
        <v>0</v>
      </c>
      <c r="H524" s="832">
        <f>IF(H522=0*(OR(H523=0))," ",H523/H522)</f>
        <v>0</v>
      </c>
      <c r="I524" s="832">
        <f>IF(I522=0*(OR(I523=0))," ",I523/I522)</f>
        <v>0</v>
      </c>
      <c r="J524" s="819"/>
    </row>
    <row r="525" spans="1:11" x14ac:dyDescent="0.25">
      <c r="A525" s="1183"/>
      <c r="B525" s="246"/>
      <c r="C525" s="816"/>
      <c r="D525" s="820"/>
      <c r="E525" s="825" t="s">
        <v>871</v>
      </c>
      <c r="F525" s="834"/>
      <c r="G525" s="835">
        <f t="shared" ref="G525:I526" si="31">IF(F522=0," ",((G522-F522)/F522))</f>
        <v>0</v>
      </c>
      <c r="H525" s="835">
        <f t="shared" si="31"/>
        <v>0</v>
      </c>
      <c r="I525" s="835">
        <f t="shared" si="31"/>
        <v>0</v>
      </c>
      <c r="J525" s="819"/>
    </row>
    <row r="526" spans="1:11" x14ac:dyDescent="0.25">
      <c r="A526" s="1183"/>
      <c r="B526" s="246"/>
      <c r="C526" s="816"/>
      <c r="D526" s="820"/>
      <c r="E526" s="825" t="s">
        <v>872</v>
      </c>
      <c r="F526" s="834"/>
      <c r="G526" s="835" t="str">
        <f t="shared" si="31"/>
        <v xml:space="preserve"> </v>
      </c>
      <c r="H526" s="835" t="str">
        <f t="shared" si="31"/>
        <v xml:space="preserve"> </v>
      </c>
      <c r="I526" s="835" t="str">
        <f t="shared" si="31"/>
        <v xml:space="preserve"> </v>
      </c>
      <c r="J526" s="819"/>
    </row>
    <row r="527" spans="1:11" x14ac:dyDescent="0.25">
      <c r="A527" s="1182"/>
      <c r="B527" s="246"/>
      <c r="C527" s="816"/>
      <c r="D527" s="820"/>
      <c r="E527" s="825" t="s">
        <v>873</v>
      </c>
      <c r="F527" s="834"/>
      <c r="G527" s="835" t="str">
        <f>IF(IF(G522=0,0,(G523/G522))=0," ",((G523-F523)/F523))</f>
        <v xml:space="preserve"> </v>
      </c>
      <c r="H527" s="835" t="str">
        <f>IF(IF(H522=0,0,(H523/H522))=0," ",((H523-G523)/G523))</f>
        <v xml:space="preserve"> </v>
      </c>
      <c r="I527" s="835" t="str">
        <f>IF(IF(I522=0,0,(I523/I522))=0," ",((I523-H523)/H523))</f>
        <v xml:space="preserve"> </v>
      </c>
      <c r="J527" s="819"/>
    </row>
    <row r="528" spans="1:11" x14ac:dyDescent="0.25">
      <c r="A528" s="1182"/>
      <c r="B528" s="838"/>
      <c r="C528" s="839"/>
      <c r="D528" s="800"/>
      <c r="E528" s="800"/>
      <c r="F528" s="800"/>
      <c r="G528" s="800"/>
      <c r="H528" s="800"/>
      <c r="I528" s="800"/>
      <c r="J528" s="801"/>
    </row>
    <row r="529" spans="1:11" x14ac:dyDescent="0.25">
      <c r="A529" s="431" t="s">
        <v>21</v>
      </c>
    </row>
    <row r="530" spans="1:11" x14ac:dyDescent="0.25">
      <c r="A530" s="1182" t="str">
        <f>F535&amp;" "&amp;G535</f>
        <v>4130 Mbështetje për zhvillimin ekonomik</v>
      </c>
      <c r="B530" s="802"/>
      <c r="C530" s="803"/>
      <c r="D530" s="580"/>
      <c r="E530" s="804"/>
      <c r="F530" s="580"/>
      <c r="G530" s="580"/>
      <c r="H530" s="580"/>
      <c r="I530" s="580"/>
      <c r="J530" s="582"/>
    </row>
    <row r="531" spans="1:11" x14ac:dyDescent="0.25">
      <c r="A531" s="1182"/>
      <c r="B531" s="802"/>
      <c r="C531" s="583"/>
      <c r="D531" s="584"/>
      <c r="E531" s="1184" t="s">
        <v>184</v>
      </c>
      <c r="F531" s="1184"/>
      <c r="G531" s="1184"/>
      <c r="H531" s="1184"/>
      <c r="I531" s="1184"/>
      <c r="J531" s="585"/>
    </row>
    <row r="532" spans="1:11" x14ac:dyDescent="0.25">
      <c r="A532" s="1182"/>
      <c r="B532" s="802"/>
      <c r="C532" s="583"/>
      <c r="D532" s="584"/>
      <c r="E532" s="805"/>
      <c r="F532" s="806"/>
      <c r="G532" s="584"/>
      <c r="H532" s="584"/>
      <c r="I532" s="584"/>
      <c r="J532" s="585"/>
    </row>
    <row r="533" spans="1:11" x14ac:dyDescent="0.25">
      <c r="A533" s="1182"/>
      <c r="B533" s="802"/>
      <c r="C533" s="583"/>
      <c r="D533" s="584"/>
      <c r="E533" s="807" t="s">
        <v>862</v>
      </c>
      <c r="F533" s="1185" t="s">
        <v>633</v>
      </c>
      <c r="G533" s="1185"/>
      <c r="H533" s="1185"/>
      <c r="I533" s="584"/>
      <c r="J533" s="585"/>
    </row>
    <row r="534" spans="1:11" x14ac:dyDescent="0.25">
      <c r="A534" s="1182"/>
      <c r="B534" s="802"/>
      <c r="C534" s="583"/>
      <c r="D534" s="584"/>
      <c r="E534" s="805"/>
      <c r="F534" s="806"/>
      <c r="G534" s="584"/>
      <c r="H534" s="584"/>
      <c r="I534" s="584"/>
      <c r="J534" s="585"/>
    </row>
    <row r="535" spans="1:11" x14ac:dyDescent="0.25">
      <c r="A535" s="1182"/>
      <c r="B535" s="802"/>
      <c r="C535" s="583"/>
      <c r="D535" s="584"/>
      <c r="E535" s="807" t="s">
        <v>49</v>
      </c>
      <c r="F535" s="808">
        <v>4130</v>
      </c>
      <c r="G535" s="809" t="s">
        <v>502</v>
      </c>
      <c r="H535" s="809"/>
      <c r="I535" s="810"/>
      <c r="J535" s="585"/>
    </row>
    <row r="536" spans="1:11" x14ac:dyDescent="0.25">
      <c r="A536" s="1182"/>
      <c r="B536" s="802"/>
      <c r="C536" s="583"/>
      <c r="D536" s="584"/>
      <c r="E536" s="806"/>
      <c r="F536" s="584"/>
      <c r="G536" s="584"/>
      <c r="H536" s="584"/>
      <c r="I536" s="584"/>
      <c r="J536" s="585"/>
    </row>
    <row r="537" spans="1:11" x14ac:dyDescent="0.25">
      <c r="A537" s="1183"/>
      <c r="B537" s="811"/>
      <c r="C537" s="812"/>
      <c r="D537" s="813" t="str">
        <f>K537&amp;"."&amp;J537</f>
        <v>1.1</v>
      </c>
      <c r="E537" s="814" t="s">
        <v>865</v>
      </c>
      <c r="F537" s="1186" t="s">
        <v>506</v>
      </c>
      <c r="G537" s="1187"/>
      <c r="H537" s="1187"/>
      <c r="I537" s="1188"/>
      <c r="J537" s="815">
        <v>1</v>
      </c>
      <c r="K537" s="431">
        <v>1</v>
      </c>
    </row>
    <row r="538" spans="1:11" x14ac:dyDescent="0.25">
      <c r="A538" s="1183"/>
      <c r="B538" s="246"/>
      <c r="C538" s="816"/>
      <c r="D538" s="817">
        <v>656</v>
      </c>
      <c r="E538" s="818" t="s">
        <v>34</v>
      </c>
      <c r="F538" s="1177" t="s">
        <v>508</v>
      </c>
      <c r="G538" s="1178"/>
      <c r="H538" s="1178"/>
      <c r="I538" s="1179"/>
      <c r="J538" s="819"/>
      <c r="K538" s="431">
        <v>4130</v>
      </c>
    </row>
    <row r="539" spans="1:11" x14ac:dyDescent="0.25">
      <c r="A539" s="1183"/>
      <c r="B539" s="246"/>
      <c r="C539" s="816"/>
      <c r="D539" s="820"/>
      <c r="E539" s="821" t="s">
        <v>50</v>
      </c>
      <c r="F539" s="822"/>
      <c r="G539" s="823"/>
      <c r="H539" s="823"/>
      <c r="I539" s="824"/>
      <c r="J539" s="819"/>
    </row>
    <row r="540" spans="1:11" x14ac:dyDescent="0.25">
      <c r="A540" s="1183"/>
      <c r="B540" s="246"/>
      <c r="C540" s="816"/>
      <c r="D540" s="820"/>
      <c r="E540" s="825" t="s">
        <v>867</v>
      </c>
      <c r="F540" s="1177" t="s">
        <v>19</v>
      </c>
      <c r="G540" s="1178"/>
      <c r="H540" s="1178"/>
      <c r="I540" s="1179"/>
      <c r="J540" s="819"/>
    </row>
    <row r="541" spans="1:11" x14ac:dyDescent="0.25">
      <c r="A541" s="1183"/>
      <c r="B541" s="246"/>
      <c r="C541" s="816"/>
      <c r="D541" s="820"/>
      <c r="E541" s="825" t="s">
        <v>28</v>
      </c>
      <c r="F541" s="1177" t="s">
        <v>509</v>
      </c>
      <c r="G541" s="1178"/>
      <c r="H541" s="1178"/>
      <c r="I541" s="1179"/>
      <c r="J541" s="819"/>
    </row>
    <row r="542" spans="1:11" x14ac:dyDescent="0.25">
      <c r="A542" s="1183"/>
      <c r="B542" s="246"/>
      <c r="C542" s="816"/>
      <c r="D542" s="820"/>
      <c r="E542" s="1180"/>
      <c r="F542" s="337">
        <v>2023</v>
      </c>
      <c r="G542" s="826">
        <v>2024</v>
      </c>
      <c r="H542" s="826">
        <v>2025</v>
      </c>
      <c r="I542" s="827">
        <v>2026</v>
      </c>
      <c r="J542" s="819"/>
    </row>
    <row r="543" spans="1:11" x14ac:dyDescent="0.25">
      <c r="A543" s="1183"/>
      <c r="B543" s="246"/>
      <c r="C543" s="816"/>
      <c r="D543" s="820"/>
      <c r="E543" s="1181"/>
      <c r="F543" s="828" t="s">
        <v>56</v>
      </c>
      <c r="G543" s="829" t="s">
        <v>57</v>
      </c>
      <c r="H543" s="829" t="s">
        <v>57</v>
      </c>
      <c r="I543" s="830" t="s">
        <v>57</v>
      </c>
      <c r="J543" s="819"/>
    </row>
    <row r="544" spans="1:11" x14ac:dyDescent="0.25">
      <c r="A544" s="1183"/>
      <c r="B544" s="246"/>
      <c r="C544" s="816"/>
      <c r="D544" s="820"/>
      <c r="E544" s="825" t="s">
        <v>868</v>
      </c>
      <c r="F544" s="831">
        <v>1</v>
      </c>
      <c r="G544" s="831">
        <v>1</v>
      </c>
      <c r="H544" s="831">
        <v>1</v>
      </c>
      <c r="I544" s="831">
        <v>1</v>
      </c>
      <c r="J544" s="819"/>
    </row>
    <row r="545" spans="1:11" x14ac:dyDescent="0.25">
      <c r="A545" s="1183"/>
      <c r="B545" s="246"/>
      <c r="C545" s="816"/>
      <c r="D545" s="820"/>
      <c r="E545" s="825" t="s">
        <v>869</v>
      </c>
      <c r="F545" s="832" t="e">
        <f ca="1">INDEX(INDIRECT(_xlfn.CONCAT("'",_xlfn.CONCAT("0",K538),"'","!K:K")),MATCH(F538,INDIRECT(_xlfn.CONCAT("'",_xlfn.CONCAT("0",K538),"'","!F:F")),0))</f>
        <v>#NAME?</v>
      </c>
      <c r="G545" s="833" t="e">
        <f ca="1">INDEX(INDIRECT(_xlfn.CONCAT("'",_xlfn.CONCAT("0",K538," SH"),"'","!E25:BF25")),MATCH(F538,INDIRECT(_xlfn.CONCAT("'",_xlfn.CONCAT("0",K538," SH"),"'","!E8:BF8")),0))</f>
        <v>#NAME?</v>
      </c>
      <c r="H545" s="833" t="e">
        <f ca="1">INDEX(INDIRECT(_xlfn.CONCAT("'",_xlfn.CONCAT("0",K538," SH"),"'","!E51:BF51")),MATCH(F538,INDIRECT(_xlfn.CONCAT("'",_xlfn.CONCAT("0",K538," SH"),"'","!E34:BF34")),0))</f>
        <v>#NAME?</v>
      </c>
      <c r="I545" s="833" t="e">
        <f ca="1">INDEX(INDIRECT(_xlfn.CONCAT("'",_xlfn.CONCAT("0",K538," SH"),"'","!E77:BF77")),MATCH(F538,INDIRECT(_xlfn.CONCAT("'",_xlfn.CONCAT("0",K538," SH"),"'","!E60:BF60")),0))</f>
        <v>#NAME?</v>
      </c>
      <c r="J545" s="819"/>
    </row>
    <row r="546" spans="1:11" x14ac:dyDescent="0.25">
      <c r="A546" s="1183"/>
      <c r="B546" s="246"/>
      <c r="C546" s="816"/>
      <c r="D546" s="820"/>
      <c r="E546" s="825" t="s">
        <v>870</v>
      </c>
      <c r="F546" s="832" t="e">
        <f ca="1">IF(F544=0*(OR(F545=0))," ",F545/F544)</f>
        <v>#NAME?</v>
      </c>
      <c r="G546" s="832" t="e">
        <f ca="1">IF(G544=0*(OR(G545=0))," ",G545/G544)</f>
        <v>#NAME?</v>
      </c>
      <c r="H546" s="832" t="e">
        <f ca="1">IF(H544=0*(OR(H545=0))," ",H545/H544)</f>
        <v>#NAME?</v>
      </c>
      <c r="I546" s="832" t="e">
        <f ca="1">IF(I544=0*(OR(I545=0))," ",I545/I544)</f>
        <v>#NAME?</v>
      </c>
      <c r="J546" s="819"/>
    </row>
    <row r="547" spans="1:11" x14ac:dyDescent="0.25">
      <c r="A547" s="1183"/>
      <c r="B547" s="246"/>
      <c r="C547" s="816"/>
      <c r="D547" s="820"/>
      <c r="E547" s="825" t="s">
        <v>871</v>
      </c>
      <c r="F547" s="834"/>
      <c r="G547" s="835">
        <f t="shared" ref="G547:I548" si="32">IF(F544=0," ",((G544-F544)/F544))</f>
        <v>0</v>
      </c>
      <c r="H547" s="835">
        <f t="shared" si="32"/>
        <v>0</v>
      </c>
      <c r="I547" s="835">
        <f t="shared" si="32"/>
        <v>0</v>
      </c>
      <c r="J547" s="819"/>
    </row>
    <row r="548" spans="1:11" x14ac:dyDescent="0.25">
      <c r="A548" s="1183"/>
      <c r="B548" s="246"/>
      <c r="C548" s="816"/>
      <c r="D548" s="820"/>
      <c r="E548" s="825" t="s">
        <v>872</v>
      </c>
      <c r="F548" s="834"/>
      <c r="G548" s="835" t="e">
        <f t="shared" ca="1" si="32"/>
        <v>#NAME?</v>
      </c>
      <c r="H548" s="835" t="e">
        <f t="shared" ca="1" si="32"/>
        <v>#NAME?</v>
      </c>
      <c r="I548" s="835" t="e">
        <f t="shared" ca="1" si="32"/>
        <v>#NAME?</v>
      </c>
      <c r="J548" s="819"/>
    </row>
    <row r="549" spans="1:11" x14ac:dyDescent="0.25">
      <c r="A549" s="1183"/>
      <c r="B549" s="246"/>
      <c r="C549" s="816"/>
      <c r="D549" s="820"/>
      <c r="E549" s="825" t="s">
        <v>873</v>
      </c>
      <c r="F549" s="834"/>
      <c r="G549" s="835" t="e">
        <f ca="1">IF(IF(G544=0,0,(G545/G544))=0," ",((G545-F545)/F545))</f>
        <v>#NAME?</v>
      </c>
      <c r="H549" s="835" t="e">
        <f ca="1">IF(IF(H544=0,0,(H545/H544))=0," ",((H545-G545)/G545))</f>
        <v>#NAME?</v>
      </c>
      <c r="I549" s="835" t="e">
        <f ca="1">IF(IF(I544=0,0,(I545/I544))=0," ",((I545-H545)/H545))</f>
        <v>#NAME?</v>
      </c>
      <c r="J549" s="819"/>
    </row>
    <row r="550" spans="1:11" x14ac:dyDescent="0.25">
      <c r="A550" s="1183"/>
      <c r="B550" s="811"/>
      <c r="C550" s="812"/>
      <c r="D550" s="813" t="str">
        <f>K550&amp;"."&amp;J550</f>
        <v>2.1</v>
      </c>
      <c r="E550" s="814" t="s">
        <v>865</v>
      </c>
      <c r="F550" s="1186" t="s">
        <v>512</v>
      </c>
      <c r="G550" s="1187"/>
      <c r="H550" s="1187"/>
      <c r="I550" s="1188"/>
      <c r="J550" s="815">
        <v>1</v>
      </c>
      <c r="K550" s="431">
        <v>2</v>
      </c>
    </row>
    <row r="551" spans="1:11" x14ac:dyDescent="0.25">
      <c r="A551" s="1183"/>
      <c r="B551" s="246"/>
      <c r="C551" s="816"/>
      <c r="D551" s="817">
        <v>877</v>
      </c>
      <c r="E551" s="818" t="s">
        <v>34</v>
      </c>
      <c r="F551" s="1177" t="s">
        <v>515</v>
      </c>
      <c r="G551" s="1178"/>
      <c r="H551" s="1178"/>
      <c r="I551" s="1179"/>
      <c r="J551" s="819"/>
      <c r="K551" s="431">
        <v>4130</v>
      </c>
    </row>
    <row r="552" spans="1:11" x14ac:dyDescent="0.25">
      <c r="A552" s="1183"/>
      <c r="B552" s="246"/>
      <c r="C552" s="816"/>
      <c r="D552" s="820"/>
      <c r="E552" s="821" t="s">
        <v>50</v>
      </c>
      <c r="F552" s="822"/>
      <c r="G552" s="823"/>
      <c r="H552" s="823"/>
      <c r="I552" s="824"/>
      <c r="J552" s="819"/>
    </row>
    <row r="553" spans="1:11" x14ac:dyDescent="0.25">
      <c r="A553" s="1183"/>
      <c r="B553" s="246"/>
      <c r="C553" s="816"/>
      <c r="D553" s="820"/>
      <c r="E553" s="825" t="s">
        <v>867</v>
      </c>
      <c r="F553" s="1177" t="s">
        <v>19</v>
      </c>
      <c r="G553" s="1178"/>
      <c r="H553" s="1178"/>
      <c r="I553" s="1179"/>
      <c r="J553" s="819"/>
    </row>
    <row r="554" spans="1:11" x14ac:dyDescent="0.25">
      <c r="A554" s="1183"/>
      <c r="B554" s="246"/>
      <c r="C554" s="816"/>
      <c r="D554" s="820"/>
      <c r="E554" s="825" t="s">
        <v>28</v>
      </c>
      <c r="F554" s="1177" t="s">
        <v>42</v>
      </c>
      <c r="G554" s="1178"/>
      <c r="H554" s="1178"/>
      <c r="I554" s="1179"/>
      <c r="J554" s="819"/>
    </row>
    <row r="555" spans="1:11" x14ac:dyDescent="0.25">
      <c r="A555" s="1183"/>
      <c r="B555" s="246"/>
      <c r="C555" s="816"/>
      <c r="D555" s="820"/>
      <c r="E555" s="1180"/>
      <c r="F555" s="337">
        <v>2023</v>
      </c>
      <c r="G555" s="826">
        <v>2024</v>
      </c>
      <c r="H555" s="826">
        <v>2025</v>
      </c>
      <c r="I555" s="827">
        <v>2026</v>
      </c>
      <c r="J555" s="819"/>
    </row>
    <row r="556" spans="1:11" x14ac:dyDescent="0.25">
      <c r="A556" s="1183"/>
      <c r="B556" s="246"/>
      <c r="C556" s="816"/>
      <c r="D556" s="820"/>
      <c r="E556" s="1181"/>
      <c r="F556" s="828" t="s">
        <v>56</v>
      </c>
      <c r="G556" s="829" t="s">
        <v>57</v>
      </c>
      <c r="H556" s="829" t="s">
        <v>57</v>
      </c>
      <c r="I556" s="830" t="s">
        <v>57</v>
      </c>
      <c r="J556" s="819"/>
    </row>
    <row r="557" spans="1:11" x14ac:dyDescent="0.25">
      <c r="A557" s="1183"/>
      <c r="B557" s="246"/>
      <c r="C557" s="816"/>
      <c r="D557" s="820"/>
      <c r="E557" s="825" t="s">
        <v>868</v>
      </c>
      <c r="F557" s="831">
        <v>0</v>
      </c>
      <c r="G557" s="831">
        <v>0</v>
      </c>
      <c r="H557" s="831">
        <v>0</v>
      </c>
      <c r="I557" s="831">
        <v>0</v>
      </c>
      <c r="J557" s="819"/>
    </row>
    <row r="558" spans="1:11" x14ac:dyDescent="0.25">
      <c r="A558" s="1183"/>
      <c r="B558" s="246"/>
      <c r="C558" s="816"/>
      <c r="D558" s="820"/>
      <c r="E558" s="825" t="s">
        <v>869</v>
      </c>
      <c r="F558" s="832" t="e">
        <f ca="1">INDEX(INDIRECT(_xlfn.CONCAT("'",_xlfn.CONCAT("0",K551),"'","!K:K")),MATCH(F551,INDIRECT(_xlfn.CONCAT("'",_xlfn.CONCAT("0",K551),"'","!F:F")),0))</f>
        <v>#NAME?</v>
      </c>
      <c r="G558" s="833" t="e">
        <f ca="1">INDEX(INDIRECT(_xlfn.CONCAT("'",_xlfn.CONCAT("0",K551," SH"),"'","!E25:BF25")),MATCH(F551,INDIRECT(_xlfn.CONCAT("'",_xlfn.CONCAT("0",K551," SH"),"'","!E8:BF8")),0))</f>
        <v>#NAME?</v>
      </c>
      <c r="H558" s="833" t="e">
        <f ca="1">INDEX(INDIRECT(_xlfn.CONCAT("'",_xlfn.CONCAT("0",K551," SH"),"'","!E51:BF51")),MATCH(F551,INDIRECT(_xlfn.CONCAT("'",_xlfn.CONCAT("0",K551," SH"),"'","!E34:BF34")),0))</f>
        <v>#NAME?</v>
      </c>
      <c r="I558" s="833" t="e">
        <f ca="1">INDEX(INDIRECT(_xlfn.CONCAT("'",_xlfn.CONCAT("0",K551," SH"),"'","!E77:BF77")),MATCH(F551,INDIRECT(_xlfn.CONCAT("'",_xlfn.CONCAT("0",K551," SH"),"'","!E60:BF60")),0))</f>
        <v>#NAME?</v>
      </c>
      <c r="J558" s="819"/>
    </row>
    <row r="559" spans="1:11" x14ac:dyDescent="0.25">
      <c r="A559" s="1183"/>
      <c r="B559" s="246"/>
      <c r="C559" s="816"/>
      <c r="D559" s="820"/>
      <c r="E559" s="825" t="s">
        <v>870</v>
      </c>
      <c r="F559" s="832" t="e">
        <f ca="1">IF(F557=0*(OR(F558=0))," ",F558/F557)</f>
        <v>#NAME?</v>
      </c>
      <c r="G559" s="832" t="e">
        <f ca="1">IF(G557=0*(OR(G558=0))," ",G558/G557)</f>
        <v>#NAME?</v>
      </c>
      <c r="H559" s="832" t="e">
        <f ca="1">IF(H557=0*(OR(H558=0))," ",H558/H557)</f>
        <v>#NAME?</v>
      </c>
      <c r="I559" s="832" t="e">
        <f ca="1">IF(I557=0*(OR(I558=0))," ",I558/I557)</f>
        <v>#NAME?</v>
      </c>
      <c r="J559" s="819"/>
    </row>
    <row r="560" spans="1:11" x14ac:dyDescent="0.25">
      <c r="A560" s="1183"/>
      <c r="B560" s="246"/>
      <c r="C560" s="816"/>
      <c r="D560" s="820"/>
      <c r="E560" s="825" t="s">
        <v>871</v>
      </c>
      <c r="F560" s="834"/>
      <c r="G560" s="835" t="str">
        <f t="shared" ref="G560:I561" si="33">IF(F557=0," ",((G557-F557)/F557))</f>
        <v xml:space="preserve"> </v>
      </c>
      <c r="H560" s="835" t="str">
        <f t="shared" si="33"/>
        <v xml:space="preserve"> </v>
      </c>
      <c r="I560" s="835" t="str">
        <f t="shared" si="33"/>
        <v xml:space="preserve"> </v>
      </c>
      <c r="J560" s="819"/>
    </row>
    <row r="561" spans="1:11" x14ac:dyDescent="0.25">
      <c r="A561" s="1183"/>
      <c r="B561" s="246"/>
      <c r="C561" s="816"/>
      <c r="D561" s="820"/>
      <c r="E561" s="825" t="s">
        <v>872</v>
      </c>
      <c r="F561" s="834"/>
      <c r="G561" s="835" t="e">
        <f t="shared" ca="1" si="33"/>
        <v>#NAME?</v>
      </c>
      <c r="H561" s="835" t="e">
        <f t="shared" ca="1" si="33"/>
        <v>#NAME?</v>
      </c>
      <c r="I561" s="835" t="e">
        <f t="shared" ca="1" si="33"/>
        <v>#NAME?</v>
      </c>
      <c r="J561" s="819"/>
    </row>
    <row r="562" spans="1:11" x14ac:dyDescent="0.25">
      <c r="A562" s="1183"/>
      <c r="B562" s="246"/>
      <c r="C562" s="816"/>
      <c r="D562" s="820"/>
      <c r="E562" s="825" t="s">
        <v>873</v>
      </c>
      <c r="F562" s="834"/>
      <c r="G562" s="835" t="str">
        <f>IF(IF(G557=0,0,(G558/G557))=0," ",((G558-F558)/F558))</f>
        <v xml:space="preserve"> </v>
      </c>
      <c r="H562" s="835" t="str">
        <f>IF(IF(H557=0,0,(H558/H557))=0," ",((H558-G558)/G558))</f>
        <v xml:space="preserve"> </v>
      </c>
      <c r="I562" s="835" t="str">
        <f>IF(IF(I557=0,0,(I558/I557))=0," ",((I558-H558)/H558))</f>
        <v xml:space="preserve"> </v>
      </c>
      <c r="J562" s="819"/>
    </row>
    <row r="563" spans="1:11" x14ac:dyDescent="0.25">
      <c r="A563" s="1183"/>
      <c r="B563" s="246"/>
      <c r="C563" s="816"/>
      <c r="D563" s="817">
        <v>215</v>
      </c>
      <c r="E563" s="818" t="s">
        <v>34</v>
      </c>
      <c r="F563" s="1177" t="s">
        <v>517</v>
      </c>
      <c r="G563" s="1178"/>
      <c r="H563" s="1178"/>
      <c r="I563" s="1179"/>
      <c r="J563" s="819"/>
      <c r="K563" s="431">
        <v>4130</v>
      </c>
    </row>
    <row r="564" spans="1:11" x14ac:dyDescent="0.25">
      <c r="A564" s="1183"/>
      <c r="B564" s="246"/>
      <c r="C564" s="816"/>
      <c r="D564" s="820"/>
      <c r="E564" s="821" t="s">
        <v>50</v>
      </c>
      <c r="F564" s="822"/>
      <c r="G564" s="823"/>
      <c r="H564" s="823"/>
      <c r="I564" s="824"/>
      <c r="J564" s="819"/>
    </row>
    <row r="565" spans="1:11" x14ac:dyDescent="0.25">
      <c r="A565" s="1183"/>
      <c r="B565" s="246"/>
      <c r="C565" s="816"/>
      <c r="D565" s="820"/>
      <c r="E565" s="825" t="s">
        <v>867</v>
      </c>
      <c r="F565" s="1177" t="s">
        <v>19</v>
      </c>
      <c r="G565" s="1178"/>
      <c r="H565" s="1178"/>
      <c r="I565" s="1179"/>
      <c r="J565" s="819"/>
    </row>
    <row r="566" spans="1:11" x14ac:dyDescent="0.25">
      <c r="A566" s="1183"/>
      <c r="B566" s="246"/>
      <c r="C566" s="816"/>
      <c r="D566" s="820"/>
      <c r="E566" s="825" t="s">
        <v>28</v>
      </c>
      <c r="F566" s="1177" t="s">
        <v>42</v>
      </c>
      <c r="G566" s="1178"/>
      <c r="H566" s="1178"/>
      <c r="I566" s="1179"/>
      <c r="J566" s="819"/>
    </row>
    <row r="567" spans="1:11" x14ac:dyDescent="0.25">
      <c r="A567" s="1183"/>
      <c r="B567" s="246"/>
      <c r="C567" s="816"/>
      <c r="D567" s="820"/>
      <c r="E567" s="1180"/>
      <c r="F567" s="337">
        <v>2023</v>
      </c>
      <c r="G567" s="826">
        <v>2024</v>
      </c>
      <c r="H567" s="826">
        <v>2025</v>
      </c>
      <c r="I567" s="827">
        <v>2026</v>
      </c>
      <c r="J567" s="819"/>
    </row>
    <row r="568" spans="1:11" x14ac:dyDescent="0.25">
      <c r="A568" s="1183"/>
      <c r="B568" s="246"/>
      <c r="C568" s="816"/>
      <c r="D568" s="820"/>
      <c r="E568" s="1181"/>
      <c r="F568" s="828" t="s">
        <v>56</v>
      </c>
      <c r="G568" s="829" t="s">
        <v>57</v>
      </c>
      <c r="H568" s="829" t="s">
        <v>57</v>
      </c>
      <c r="I568" s="830" t="s">
        <v>57</v>
      </c>
      <c r="J568" s="819"/>
    </row>
    <row r="569" spans="1:11" x14ac:dyDescent="0.25">
      <c r="A569" s="1183"/>
      <c r="B569" s="246"/>
      <c r="C569" s="816"/>
      <c r="D569" s="820"/>
      <c r="E569" s="825" t="s">
        <v>868</v>
      </c>
      <c r="F569" s="831">
        <v>3</v>
      </c>
      <c r="G569" s="831">
        <v>3</v>
      </c>
      <c r="H569" s="831">
        <v>3</v>
      </c>
      <c r="I569" s="831">
        <v>3</v>
      </c>
      <c r="J569" s="819"/>
    </row>
    <row r="570" spans="1:11" x14ac:dyDescent="0.25">
      <c r="A570" s="1183"/>
      <c r="B570" s="246"/>
      <c r="C570" s="816"/>
      <c r="D570" s="820"/>
      <c r="E570" s="825" t="s">
        <v>869</v>
      </c>
      <c r="F570" s="832" t="e">
        <f ca="1">INDEX(INDIRECT(_xlfn.CONCAT("'",_xlfn.CONCAT("0",K563),"'","!K:K")),MATCH(F563,INDIRECT(_xlfn.CONCAT("'",_xlfn.CONCAT("0",K563),"'","!F:F")),0))</f>
        <v>#NAME?</v>
      </c>
      <c r="G570" s="833" t="e">
        <f ca="1">INDEX(INDIRECT(_xlfn.CONCAT("'",_xlfn.CONCAT("0",K563," SH"),"'","!E25:BF25")),MATCH(F563,INDIRECT(_xlfn.CONCAT("'",_xlfn.CONCAT("0",K563," SH"),"'","!E8:BF8")),0))</f>
        <v>#NAME?</v>
      </c>
      <c r="H570" s="833" t="e">
        <f ca="1">INDEX(INDIRECT(_xlfn.CONCAT("'",_xlfn.CONCAT("0",K563," SH"),"'","!E51:BF51")),MATCH(F563,INDIRECT(_xlfn.CONCAT("'",_xlfn.CONCAT("0",K563," SH"),"'","!E34:BF34")),0))</f>
        <v>#NAME?</v>
      </c>
      <c r="I570" s="833" t="e">
        <f ca="1">INDEX(INDIRECT(_xlfn.CONCAT("'",_xlfn.CONCAT("0",K563," SH"),"'","!E77:BF77")),MATCH(F563,INDIRECT(_xlfn.CONCAT("'",_xlfn.CONCAT("0",K563," SH"),"'","!E60:BF60")),0))</f>
        <v>#NAME?</v>
      </c>
      <c r="J570" s="819"/>
    </row>
    <row r="571" spans="1:11" x14ac:dyDescent="0.25">
      <c r="A571" s="1183"/>
      <c r="B571" s="246"/>
      <c r="C571" s="816"/>
      <c r="D571" s="820"/>
      <c r="E571" s="825" t="s">
        <v>870</v>
      </c>
      <c r="F571" s="832" t="e">
        <f ca="1">IF(F569=0*(OR(F570=0))," ",F570/F569)</f>
        <v>#NAME?</v>
      </c>
      <c r="G571" s="832" t="e">
        <f ca="1">IF(G569=0*(OR(G570=0))," ",G570/G569)</f>
        <v>#NAME?</v>
      </c>
      <c r="H571" s="832" t="e">
        <f ca="1">IF(H569=0*(OR(H570=0))," ",H570/H569)</f>
        <v>#NAME?</v>
      </c>
      <c r="I571" s="832" t="e">
        <f ca="1">IF(I569=0*(OR(I570=0))," ",I570/I569)</f>
        <v>#NAME?</v>
      </c>
      <c r="J571" s="819"/>
    </row>
    <row r="572" spans="1:11" x14ac:dyDescent="0.25">
      <c r="A572" s="1183"/>
      <c r="B572" s="246"/>
      <c r="C572" s="816"/>
      <c r="D572" s="820"/>
      <c r="E572" s="825" t="s">
        <v>871</v>
      </c>
      <c r="F572" s="834"/>
      <c r="G572" s="835">
        <f t="shared" ref="G572:I573" si="34">IF(F569=0," ",((G569-F569)/F569))</f>
        <v>0</v>
      </c>
      <c r="H572" s="835">
        <f t="shared" si="34"/>
        <v>0</v>
      </c>
      <c r="I572" s="835">
        <f t="shared" si="34"/>
        <v>0</v>
      </c>
      <c r="J572" s="819"/>
    </row>
    <row r="573" spans="1:11" x14ac:dyDescent="0.25">
      <c r="A573" s="1183"/>
      <c r="B573" s="246"/>
      <c r="C573" s="816"/>
      <c r="D573" s="820"/>
      <c r="E573" s="825" t="s">
        <v>872</v>
      </c>
      <c r="F573" s="834"/>
      <c r="G573" s="835" t="e">
        <f t="shared" ca="1" si="34"/>
        <v>#NAME?</v>
      </c>
      <c r="H573" s="835" t="e">
        <f t="shared" ca="1" si="34"/>
        <v>#NAME?</v>
      </c>
      <c r="I573" s="835" t="e">
        <f t="shared" ca="1" si="34"/>
        <v>#NAME?</v>
      </c>
      <c r="J573" s="819"/>
    </row>
    <row r="574" spans="1:11" x14ac:dyDescent="0.25">
      <c r="A574" s="1183"/>
      <c r="B574" s="246"/>
      <c r="C574" s="816"/>
      <c r="D574" s="820"/>
      <c r="E574" s="825" t="s">
        <v>873</v>
      </c>
      <c r="F574" s="834"/>
      <c r="G574" s="835" t="e">
        <f ca="1">IF(IF(G569=0,0,(G570/G569))=0," ",((G570-F570)/F570))</f>
        <v>#NAME?</v>
      </c>
      <c r="H574" s="835" t="e">
        <f ca="1">IF(IF(H569=0,0,(H570/H569))=0," ",((H570-G570)/G570))</f>
        <v>#NAME?</v>
      </c>
      <c r="I574" s="835" t="e">
        <f ca="1">IF(IF(I569=0,0,(I570/I569))=0," ",((I570-H570)/H570))</f>
        <v>#NAME?</v>
      </c>
      <c r="J574" s="819"/>
    </row>
    <row r="575" spans="1:11" x14ac:dyDescent="0.25">
      <c r="A575" s="1183"/>
      <c r="B575" s="246"/>
      <c r="C575" s="816"/>
      <c r="D575" s="817">
        <v>285</v>
      </c>
      <c r="E575" s="818" t="s">
        <v>34</v>
      </c>
      <c r="F575" s="1177" t="s">
        <v>519</v>
      </c>
      <c r="G575" s="1178"/>
      <c r="H575" s="1178"/>
      <c r="I575" s="1179"/>
      <c r="J575" s="819"/>
      <c r="K575" s="431">
        <v>4130</v>
      </c>
    </row>
    <row r="576" spans="1:11" x14ac:dyDescent="0.25">
      <c r="A576" s="1183"/>
      <c r="B576" s="246"/>
      <c r="C576" s="816"/>
      <c r="D576" s="820"/>
      <c r="E576" s="821" t="s">
        <v>50</v>
      </c>
      <c r="F576" s="822"/>
      <c r="G576" s="823"/>
      <c r="H576" s="823"/>
      <c r="I576" s="824"/>
      <c r="J576" s="819"/>
    </row>
    <row r="577" spans="1:10" x14ac:dyDescent="0.25">
      <c r="A577" s="1183"/>
      <c r="B577" s="246"/>
      <c r="C577" s="816"/>
      <c r="D577" s="820"/>
      <c r="E577" s="825" t="s">
        <v>867</v>
      </c>
      <c r="F577" s="1177" t="s">
        <v>19</v>
      </c>
      <c r="G577" s="1178"/>
      <c r="H577" s="1178"/>
      <c r="I577" s="1179"/>
      <c r="J577" s="819"/>
    </row>
    <row r="578" spans="1:10" x14ac:dyDescent="0.25">
      <c r="A578" s="1183"/>
      <c r="B578" s="246"/>
      <c r="C578" s="816"/>
      <c r="D578" s="820"/>
      <c r="E578" s="825" t="s">
        <v>28</v>
      </c>
      <c r="F578" s="1177" t="s">
        <v>42</v>
      </c>
      <c r="G578" s="1178"/>
      <c r="H578" s="1178"/>
      <c r="I578" s="1179"/>
      <c r="J578" s="819"/>
    </row>
    <row r="579" spans="1:10" x14ac:dyDescent="0.25">
      <c r="A579" s="1183"/>
      <c r="B579" s="246"/>
      <c r="C579" s="816"/>
      <c r="D579" s="820"/>
      <c r="E579" s="1180"/>
      <c r="F579" s="337">
        <v>2023</v>
      </c>
      <c r="G579" s="826">
        <v>2024</v>
      </c>
      <c r="H579" s="826">
        <v>2025</v>
      </c>
      <c r="I579" s="827">
        <v>2026</v>
      </c>
      <c r="J579" s="819"/>
    </row>
    <row r="580" spans="1:10" x14ac:dyDescent="0.25">
      <c r="A580" s="1183"/>
      <c r="B580" s="246"/>
      <c r="C580" s="816"/>
      <c r="D580" s="820"/>
      <c r="E580" s="1181"/>
      <c r="F580" s="828" t="s">
        <v>56</v>
      </c>
      <c r="G580" s="829" t="s">
        <v>57</v>
      </c>
      <c r="H580" s="829" t="s">
        <v>57</v>
      </c>
      <c r="I580" s="830" t="s">
        <v>57</v>
      </c>
      <c r="J580" s="819"/>
    </row>
    <row r="581" spans="1:10" x14ac:dyDescent="0.25">
      <c r="A581" s="1183"/>
      <c r="B581" s="246"/>
      <c r="C581" s="816"/>
      <c r="D581" s="820"/>
      <c r="E581" s="825" t="s">
        <v>868</v>
      </c>
      <c r="F581" s="831">
        <v>0</v>
      </c>
      <c r="G581" s="831">
        <v>0</v>
      </c>
      <c r="H581" s="831">
        <v>0</v>
      </c>
      <c r="I581" s="831">
        <v>0</v>
      </c>
      <c r="J581" s="819"/>
    </row>
    <row r="582" spans="1:10" x14ac:dyDescent="0.25">
      <c r="A582" s="1183"/>
      <c r="B582" s="246"/>
      <c r="C582" s="816"/>
      <c r="D582" s="820"/>
      <c r="E582" s="825" t="s">
        <v>869</v>
      </c>
      <c r="F582" s="832" t="e">
        <f ca="1">INDEX(INDIRECT(_xlfn.CONCAT("'",_xlfn.CONCAT("0",K575),"'","!K:K")),MATCH(F575,INDIRECT(_xlfn.CONCAT("'",_xlfn.CONCAT("0",K575),"'","!F:F")),0))</f>
        <v>#NAME?</v>
      </c>
      <c r="G582" s="833" t="e">
        <f ca="1">INDEX(INDIRECT(_xlfn.CONCAT("'",_xlfn.CONCAT("0",K575," SH"),"'","!E25:BF25")),MATCH(F575,INDIRECT(_xlfn.CONCAT("'",_xlfn.CONCAT("0",K575," SH"),"'","!E8:BF8")),0))</f>
        <v>#NAME?</v>
      </c>
      <c r="H582" s="833" t="e">
        <f ca="1">INDEX(INDIRECT(_xlfn.CONCAT("'",_xlfn.CONCAT("0",K575," SH"),"'","!E51:BF51")),MATCH(F575,INDIRECT(_xlfn.CONCAT("'",_xlfn.CONCAT("0",K575," SH"),"'","!E34:BF34")),0))</f>
        <v>#NAME?</v>
      </c>
      <c r="I582" s="833" t="e">
        <f ca="1">INDEX(INDIRECT(_xlfn.CONCAT("'",_xlfn.CONCAT("0",K575," SH"),"'","!E77:BF77")),MATCH(F575,INDIRECT(_xlfn.CONCAT("'",_xlfn.CONCAT("0",K575," SH"),"'","!E60:BF60")),0))</f>
        <v>#NAME?</v>
      </c>
      <c r="J582" s="819"/>
    </row>
    <row r="583" spans="1:10" x14ac:dyDescent="0.25">
      <c r="A583" s="1183"/>
      <c r="B583" s="246"/>
      <c r="C583" s="816"/>
      <c r="D583" s="820"/>
      <c r="E583" s="825" t="s">
        <v>870</v>
      </c>
      <c r="F583" s="832" t="e">
        <f ca="1">IF(F581=0*(OR(F582=0))," ",F582/F581)</f>
        <v>#NAME?</v>
      </c>
      <c r="G583" s="832" t="e">
        <f ca="1">IF(G581=0*(OR(G582=0))," ",G582/G581)</f>
        <v>#NAME?</v>
      </c>
      <c r="H583" s="832" t="e">
        <f ca="1">IF(H581=0*(OR(H582=0))," ",H582/H581)</f>
        <v>#NAME?</v>
      </c>
      <c r="I583" s="832" t="e">
        <f ca="1">IF(I581=0*(OR(I582=0))," ",I582/I581)</f>
        <v>#NAME?</v>
      </c>
      <c r="J583" s="819"/>
    </row>
    <row r="584" spans="1:10" x14ac:dyDescent="0.25">
      <c r="A584" s="1183"/>
      <c r="B584" s="246"/>
      <c r="C584" s="816"/>
      <c r="D584" s="820"/>
      <c r="E584" s="825" t="s">
        <v>871</v>
      </c>
      <c r="F584" s="834"/>
      <c r="G584" s="835" t="str">
        <f t="shared" ref="G584:I585" si="35">IF(F581=0," ",((G581-F581)/F581))</f>
        <v xml:space="preserve"> </v>
      </c>
      <c r="H584" s="835" t="str">
        <f t="shared" si="35"/>
        <v xml:space="preserve"> </v>
      </c>
      <c r="I584" s="835" t="str">
        <f t="shared" si="35"/>
        <v xml:space="preserve"> </v>
      </c>
      <c r="J584" s="819"/>
    </row>
    <row r="585" spans="1:10" x14ac:dyDescent="0.25">
      <c r="A585" s="1183"/>
      <c r="B585" s="246"/>
      <c r="C585" s="816"/>
      <c r="D585" s="820"/>
      <c r="E585" s="825" t="s">
        <v>872</v>
      </c>
      <c r="F585" s="834"/>
      <c r="G585" s="835" t="e">
        <f t="shared" ca="1" si="35"/>
        <v>#NAME?</v>
      </c>
      <c r="H585" s="835" t="e">
        <f t="shared" ca="1" si="35"/>
        <v>#NAME?</v>
      </c>
      <c r="I585" s="835" t="e">
        <f t="shared" ca="1" si="35"/>
        <v>#NAME?</v>
      </c>
      <c r="J585" s="819"/>
    </row>
    <row r="586" spans="1:10" x14ac:dyDescent="0.25">
      <c r="A586" s="1182"/>
      <c r="B586" s="246"/>
      <c r="C586" s="816"/>
      <c r="D586" s="820"/>
      <c r="E586" s="825" t="s">
        <v>873</v>
      </c>
      <c r="F586" s="834"/>
      <c r="G586" s="835" t="str">
        <f>IF(IF(G581=0,0,(G582/G581))=0," ",((G582-F582)/F582))</f>
        <v xml:space="preserve"> </v>
      </c>
      <c r="H586" s="835" t="str">
        <f>IF(IF(H581=0,0,(H582/H581))=0," ",((H582-G582)/G582))</f>
        <v xml:space="preserve"> </v>
      </c>
      <c r="I586" s="835" t="str">
        <f>IF(IF(I581=0,0,(I582/I581))=0," ",((I582-H582)/H582))</f>
        <v xml:space="preserve"> </v>
      </c>
      <c r="J586" s="819"/>
    </row>
    <row r="587" spans="1:10" x14ac:dyDescent="0.25">
      <c r="A587" s="1182"/>
      <c r="B587" s="838"/>
      <c r="C587" s="839"/>
      <c r="D587" s="800"/>
      <c r="E587" s="800"/>
      <c r="F587" s="800"/>
      <c r="G587" s="800"/>
      <c r="H587" s="800"/>
      <c r="I587" s="800"/>
      <c r="J587" s="801"/>
    </row>
    <row r="588" spans="1:10" x14ac:dyDescent="0.25">
      <c r="A588" s="431" t="s">
        <v>21</v>
      </c>
    </row>
    <row r="589" spans="1:10" x14ac:dyDescent="0.25">
      <c r="A589" s="1182" t="str">
        <f>F594&amp;" "&amp;G594</f>
        <v>5100 Menaxhimi i mbetjeve</v>
      </c>
      <c r="B589" s="802"/>
      <c r="C589" s="803"/>
      <c r="D589" s="580"/>
      <c r="E589" s="804"/>
      <c r="F589" s="580"/>
      <c r="G589" s="580"/>
      <c r="H589" s="580"/>
      <c r="I589" s="580"/>
      <c r="J589" s="582"/>
    </row>
    <row r="590" spans="1:10" x14ac:dyDescent="0.25">
      <c r="A590" s="1182"/>
      <c r="B590" s="802"/>
      <c r="C590" s="583"/>
      <c r="D590" s="584"/>
      <c r="E590" s="1184" t="s">
        <v>184</v>
      </c>
      <c r="F590" s="1184"/>
      <c r="G590" s="1184"/>
      <c r="H590" s="1184"/>
      <c r="I590" s="1184"/>
      <c r="J590" s="585"/>
    </row>
    <row r="591" spans="1:10" x14ac:dyDescent="0.25">
      <c r="A591" s="1182"/>
      <c r="B591" s="802"/>
      <c r="C591" s="583"/>
      <c r="D591" s="584"/>
      <c r="E591" s="805"/>
      <c r="F591" s="806"/>
      <c r="G591" s="584"/>
      <c r="H591" s="584"/>
      <c r="I591" s="584"/>
      <c r="J591" s="585"/>
    </row>
    <row r="592" spans="1:10" x14ac:dyDescent="0.25">
      <c r="A592" s="1182"/>
      <c r="B592" s="802"/>
      <c r="C592" s="583"/>
      <c r="D592" s="584"/>
      <c r="E592" s="807" t="s">
        <v>862</v>
      </c>
      <c r="F592" s="1185" t="s">
        <v>633</v>
      </c>
      <c r="G592" s="1185"/>
      <c r="H592" s="1185"/>
      <c r="I592" s="584"/>
      <c r="J592" s="585"/>
    </row>
    <row r="593" spans="1:11" x14ac:dyDescent="0.25">
      <c r="A593" s="1182"/>
      <c r="B593" s="802"/>
      <c r="C593" s="583"/>
      <c r="D593" s="584"/>
      <c r="E593" s="805"/>
      <c r="F593" s="806"/>
      <c r="G593" s="584"/>
      <c r="H593" s="584"/>
      <c r="I593" s="584"/>
      <c r="J593" s="585"/>
    </row>
    <row r="594" spans="1:11" x14ac:dyDescent="0.25">
      <c r="A594" s="1182"/>
      <c r="B594" s="802"/>
      <c r="C594" s="583"/>
      <c r="D594" s="584"/>
      <c r="E594" s="807" t="s">
        <v>49</v>
      </c>
      <c r="F594" s="808">
        <v>5100</v>
      </c>
      <c r="G594" s="809" t="s">
        <v>526</v>
      </c>
      <c r="H594" s="809"/>
      <c r="I594" s="810"/>
      <c r="J594" s="585"/>
    </row>
    <row r="595" spans="1:11" x14ac:dyDescent="0.25">
      <c r="A595" s="1182"/>
      <c r="B595" s="802"/>
      <c r="C595" s="583"/>
      <c r="D595" s="584"/>
      <c r="E595" s="806"/>
      <c r="F595" s="584"/>
      <c r="G595" s="584"/>
      <c r="H595" s="584"/>
      <c r="I595" s="584"/>
      <c r="J595" s="585"/>
    </row>
    <row r="596" spans="1:11" x14ac:dyDescent="0.25">
      <c r="A596" s="1183"/>
      <c r="B596" s="811"/>
      <c r="C596" s="812"/>
      <c r="D596" s="813" t="str">
        <f>K596&amp;"."&amp;J596</f>
        <v>1.1</v>
      </c>
      <c r="E596" s="814" t="s">
        <v>865</v>
      </c>
      <c r="F596" s="1186" t="s">
        <v>530</v>
      </c>
      <c r="G596" s="1187"/>
      <c r="H596" s="1187"/>
      <c r="I596" s="1188"/>
      <c r="J596" s="815">
        <v>1</v>
      </c>
      <c r="K596" s="431">
        <v>1</v>
      </c>
    </row>
    <row r="597" spans="1:11" x14ac:dyDescent="0.25">
      <c r="A597" s="1183"/>
      <c r="B597" s="246"/>
      <c r="C597" s="816"/>
      <c r="D597" s="817">
        <v>164</v>
      </c>
      <c r="E597" s="818" t="s">
        <v>34</v>
      </c>
      <c r="F597" s="1177" t="s">
        <v>533</v>
      </c>
      <c r="G597" s="1178"/>
      <c r="H597" s="1178"/>
      <c r="I597" s="1179"/>
      <c r="J597" s="819"/>
      <c r="K597" s="431">
        <v>5100</v>
      </c>
    </row>
    <row r="598" spans="1:11" x14ac:dyDescent="0.25">
      <c r="A598" s="1183"/>
      <c r="B598" s="246"/>
      <c r="C598" s="816"/>
      <c r="D598" s="820"/>
      <c r="E598" s="821" t="s">
        <v>50</v>
      </c>
      <c r="F598" s="822"/>
      <c r="G598" s="823"/>
      <c r="H598" s="823"/>
      <c r="I598" s="824"/>
      <c r="J598" s="819"/>
    </row>
    <row r="599" spans="1:11" x14ac:dyDescent="0.25">
      <c r="A599" s="1183"/>
      <c r="B599" s="246"/>
      <c r="C599" s="816"/>
      <c r="D599" s="820"/>
      <c r="E599" s="825" t="s">
        <v>867</v>
      </c>
      <c r="F599" s="1177" t="s">
        <v>19</v>
      </c>
      <c r="G599" s="1178"/>
      <c r="H599" s="1178"/>
      <c r="I599" s="1179"/>
      <c r="J599" s="819"/>
    </row>
    <row r="600" spans="1:11" x14ac:dyDescent="0.25">
      <c r="A600" s="1183"/>
      <c r="B600" s="246"/>
      <c r="C600" s="816"/>
      <c r="D600" s="820"/>
      <c r="E600" s="825" t="s">
        <v>28</v>
      </c>
      <c r="F600" s="1177" t="s">
        <v>42</v>
      </c>
      <c r="G600" s="1178"/>
      <c r="H600" s="1178"/>
      <c r="I600" s="1179"/>
      <c r="J600" s="819"/>
    </row>
    <row r="601" spans="1:11" x14ac:dyDescent="0.25">
      <c r="A601" s="1183"/>
      <c r="B601" s="246"/>
      <c r="C601" s="816"/>
      <c r="D601" s="820"/>
      <c r="E601" s="1180"/>
      <c r="F601" s="337">
        <v>2023</v>
      </c>
      <c r="G601" s="826">
        <v>2024</v>
      </c>
      <c r="H601" s="826">
        <v>2025</v>
      </c>
      <c r="I601" s="827">
        <v>2026</v>
      </c>
      <c r="J601" s="819"/>
    </row>
    <row r="602" spans="1:11" x14ac:dyDescent="0.25">
      <c r="A602" s="1183"/>
      <c r="B602" s="246"/>
      <c r="C602" s="816"/>
      <c r="D602" s="820"/>
      <c r="E602" s="1181"/>
      <c r="F602" s="828" t="s">
        <v>56</v>
      </c>
      <c r="G602" s="829" t="s">
        <v>57</v>
      </c>
      <c r="H602" s="829" t="s">
        <v>57</v>
      </c>
      <c r="I602" s="830" t="s">
        <v>57</v>
      </c>
      <c r="J602" s="819"/>
    </row>
    <row r="603" spans="1:11" x14ac:dyDescent="0.25">
      <c r="A603" s="1183"/>
      <c r="B603" s="246"/>
      <c r="C603" s="816"/>
      <c r="D603" s="820"/>
      <c r="E603" s="825" t="s">
        <v>868</v>
      </c>
      <c r="F603" s="831">
        <v>4</v>
      </c>
      <c r="G603" s="831">
        <v>4</v>
      </c>
      <c r="H603" s="831">
        <v>4</v>
      </c>
      <c r="I603" s="831">
        <v>4</v>
      </c>
      <c r="J603" s="819"/>
    </row>
    <row r="604" spans="1:11" x14ac:dyDescent="0.25">
      <c r="A604" s="1183"/>
      <c r="B604" s="246"/>
      <c r="C604" s="816"/>
      <c r="D604" s="820"/>
      <c r="E604" s="825" t="s">
        <v>869</v>
      </c>
      <c r="F604" s="832" t="e">
        <f ca="1">INDEX(INDIRECT(_xlfn.CONCAT("'",_xlfn.CONCAT("0",K597),"'","!K:K")),MATCH(F597,INDIRECT(_xlfn.CONCAT("'",_xlfn.CONCAT("0",K597),"'","!F:F")),0))</f>
        <v>#NAME?</v>
      </c>
      <c r="G604" s="833" t="e">
        <f ca="1">INDEX(INDIRECT(_xlfn.CONCAT("'",_xlfn.CONCAT("0",K597," SH"),"'","!E25:BF25")),MATCH(F597,INDIRECT(_xlfn.CONCAT("'",_xlfn.CONCAT("0",K597," SH"),"'","!E8:BF8")),0))</f>
        <v>#NAME?</v>
      </c>
      <c r="H604" s="833" t="e">
        <f ca="1">INDEX(INDIRECT(_xlfn.CONCAT("'",_xlfn.CONCAT("0",K597," SH"),"'","!E51:BF51")),MATCH(F597,INDIRECT(_xlfn.CONCAT("'",_xlfn.CONCAT("0",K597," SH"),"'","!E34:BF34")),0))</f>
        <v>#NAME?</v>
      </c>
      <c r="I604" s="833" t="e">
        <f ca="1">INDEX(INDIRECT(_xlfn.CONCAT("'",_xlfn.CONCAT("0",K597," SH"),"'","!E77:BF77")),MATCH(F597,INDIRECT(_xlfn.CONCAT("'",_xlfn.CONCAT("0",K597," SH"),"'","!E60:BF60")),0))</f>
        <v>#NAME?</v>
      </c>
      <c r="J604" s="819"/>
    </row>
    <row r="605" spans="1:11" x14ac:dyDescent="0.25">
      <c r="A605" s="1183"/>
      <c r="B605" s="246"/>
      <c r="C605" s="816"/>
      <c r="D605" s="820"/>
      <c r="E605" s="825" t="s">
        <v>870</v>
      </c>
      <c r="F605" s="832" t="e">
        <f ca="1">IF(F603=0*(OR(F604=0))," ",F604/F603)</f>
        <v>#NAME?</v>
      </c>
      <c r="G605" s="832" t="e">
        <f ca="1">IF(G603=0*(OR(G604=0))," ",G604/G603)</f>
        <v>#NAME?</v>
      </c>
      <c r="H605" s="832" t="e">
        <f ca="1">IF(H603=0*(OR(H604=0))," ",H604/H603)</f>
        <v>#NAME?</v>
      </c>
      <c r="I605" s="832" t="e">
        <f ca="1">IF(I603=0*(OR(I604=0))," ",I604/I603)</f>
        <v>#NAME?</v>
      </c>
      <c r="J605" s="819"/>
    </row>
    <row r="606" spans="1:11" x14ac:dyDescent="0.25">
      <c r="A606" s="1183"/>
      <c r="B606" s="246"/>
      <c r="C606" s="816"/>
      <c r="D606" s="820"/>
      <c r="E606" s="825" t="s">
        <v>871</v>
      </c>
      <c r="F606" s="834"/>
      <c r="G606" s="835">
        <f t="shared" ref="G606:I607" si="36">IF(F603=0," ",((G603-F603)/F603))</f>
        <v>0</v>
      </c>
      <c r="H606" s="835">
        <f t="shared" si="36"/>
        <v>0</v>
      </c>
      <c r="I606" s="835">
        <f t="shared" si="36"/>
        <v>0</v>
      </c>
      <c r="J606" s="819"/>
    </row>
    <row r="607" spans="1:11" x14ac:dyDescent="0.25">
      <c r="A607" s="1183"/>
      <c r="B607" s="246"/>
      <c r="C607" s="816"/>
      <c r="D607" s="820"/>
      <c r="E607" s="825" t="s">
        <v>872</v>
      </c>
      <c r="F607" s="834"/>
      <c r="G607" s="835" t="e">
        <f t="shared" ca="1" si="36"/>
        <v>#NAME?</v>
      </c>
      <c r="H607" s="835" t="e">
        <f t="shared" ca="1" si="36"/>
        <v>#NAME?</v>
      </c>
      <c r="I607" s="835" t="e">
        <f t="shared" ca="1" si="36"/>
        <v>#NAME?</v>
      </c>
      <c r="J607" s="819"/>
    </row>
    <row r="608" spans="1:11" x14ac:dyDescent="0.25">
      <c r="A608" s="1183"/>
      <c r="B608" s="246"/>
      <c r="C608" s="816"/>
      <c r="D608" s="820"/>
      <c r="E608" s="825" t="s">
        <v>873</v>
      </c>
      <c r="F608" s="834"/>
      <c r="G608" s="835" t="e">
        <f ca="1">IF(IF(G603=0,0,(G604/G603))=0," ",((G604-F604)/F604))</f>
        <v>#NAME?</v>
      </c>
      <c r="H608" s="835" t="e">
        <f ca="1">IF(IF(H603=0,0,(H604/H603))=0," ",((H604-G604)/G604))</f>
        <v>#NAME?</v>
      </c>
      <c r="I608" s="835" t="e">
        <f ca="1">IF(IF(I603=0,0,(I604/I603))=0," ",((I604-H604)/H604))</f>
        <v>#NAME?</v>
      </c>
      <c r="J608" s="819"/>
    </row>
    <row r="609" spans="1:11" x14ac:dyDescent="0.25">
      <c r="A609" s="1183"/>
      <c r="B609" s="246"/>
      <c r="C609" s="816"/>
      <c r="D609" s="817">
        <v>338</v>
      </c>
      <c r="E609" s="818" t="s">
        <v>34</v>
      </c>
      <c r="F609" s="1177" t="s">
        <v>535</v>
      </c>
      <c r="G609" s="1178"/>
      <c r="H609" s="1178"/>
      <c r="I609" s="1179"/>
      <c r="J609" s="819"/>
      <c r="K609" s="431">
        <v>5100</v>
      </c>
    </row>
    <row r="610" spans="1:11" x14ac:dyDescent="0.25">
      <c r="A610" s="1183"/>
      <c r="B610" s="246"/>
      <c r="C610" s="816"/>
      <c r="D610" s="820"/>
      <c r="E610" s="821" t="s">
        <v>50</v>
      </c>
      <c r="F610" s="822"/>
      <c r="G610" s="823"/>
      <c r="H610" s="823"/>
      <c r="I610" s="824"/>
      <c r="J610" s="819"/>
    </row>
    <row r="611" spans="1:11" x14ac:dyDescent="0.25">
      <c r="A611" s="1183"/>
      <c r="B611" s="246"/>
      <c r="C611" s="816"/>
      <c r="D611" s="820"/>
      <c r="E611" s="825" t="s">
        <v>867</v>
      </c>
      <c r="F611" s="1177" t="s">
        <v>19</v>
      </c>
      <c r="G611" s="1178"/>
      <c r="H611" s="1178"/>
      <c r="I611" s="1179"/>
      <c r="J611" s="819"/>
    </row>
    <row r="612" spans="1:11" x14ac:dyDescent="0.25">
      <c r="A612" s="1183"/>
      <c r="B612" s="246"/>
      <c r="C612" s="816"/>
      <c r="D612" s="820"/>
      <c r="E612" s="825" t="s">
        <v>28</v>
      </c>
      <c r="F612" s="1177" t="s">
        <v>42</v>
      </c>
      <c r="G612" s="1178"/>
      <c r="H612" s="1178"/>
      <c r="I612" s="1179"/>
      <c r="J612" s="819"/>
    </row>
    <row r="613" spans="1:11" x14ac:dyDescent="0.25">
      <c r="A613" s="1183"/>
      <c r="B613" s="246"/>
      <c r="C613" s="816"/>
      <c r="D613" s="820"/>
      <c r="E613" s="1180"/>
      <c r="F613" s="337">
        <v>2023</v>
      </c>
      <c r="G613" s="826">
        <v>2024</v>
      </c>
      <c r="H613" s="826">
        <v>2025</v>
      </c>
      <c r="I613" s="827">
        <v>2026</v>
      </c>
      <c r="J613" s="819"/>
    </row>
    <row r="614" spans="1:11" x14ac:dyDescent="0.25">
      <c r="A614" s="1183"/>
      <c r="B614" s="246"/>
      <c r="C614" s="816"/>
      <c r="D614" s="820"/>
      <c r="E614" s="1181"/>
      <c r="F614" s="828" t="s">
        <v>56</v>
      </c>
      <c r="G614" s="829" t="s">
        <v>57</v>
      </c>
      <c r="H614" s="829" t="s">
        <v>57</v>
      </c>
      <c r="I614" s="830" t="s">
        <v>57</v>
      </c>
      <c r="J614" s="819"/>
    </row>
    <row r="615" spans="1:11" x14ac:dyDescent="0.25">
      <c r="A615" s="1183"/>
      <c r="B615" s="246"/>
      <c r="C615" s="816"/>
      <c r="D615" s="820"/>
      <c r="E615" s="825" t="s">
        <v>868</v>
      </c>
      <c r="F615" s="831">
        <v>38000</v>
      </c>
      <c r="G615" s="831">
        <v>38000</v>
      </c>
      <c r="H615" s="831">
        <v>38000</v>
      </c>
      <c r="I615" s="831">
        <v>38000</v>
      </c>
      <c r="J615" s="819"/>
    </row>
    <row r="616" spans="1:11" x14ac:dyDescent="0.25">
      <c r="A616" s="1183"/>
      <c r="B616" s="246"/>
      <c r="C616" s="816"/>
      <c r="D616" s="820"/>
      <c r="E616" s="825" t="s">
        <v>869</v>
      </c>
      <c r="F616" s="832" t="e">
        <f ca="1">INDEX(INDIRECT(_xlfn.CONCAT("'",_xlfn.CONCAT("0",K609),"'","!K:K")),MATCH(F609,INDIRECT(_xlfn.CONCAT("'",_xlfn.CONCAT("0",K609),"'","!F:F")),0))</f>
        <v>#NAME?</v>
      </c>
      <c r="G616" s="833" t="e">
        <f ca="1">INDEX(INDIRECT(_xlfn.CONCAT("'",_xlfn.CONCAT("0",K609," SH"),"'","!E25:BF25")),MATCH(F609,INDIRECT(_xlfn.CONCAT("'",_xlfn.CONCAT("0",K609," SH"),"'","!E8:BF8")),0))</f>
        <v>#NAME?</v>
      </c>
      <c r="H616" s="833" t="e">
        <f ca="1">INDEX(INDIRECT(_xlfn.CONCAT("'",_xlfn.CONCAT("0",K609," SH"),"'","!E51:BF51")),MATCH(F609,INDIRECT(_xlfn.CONCAT("'",_xlfn.CONCAT("0",K609," SH"),"'","!E34:BF34")),0))</f>
        <v>#NAME?</v>
      </c>
      <c r="I616" s="833" t="e">
        <f ca="1">INDEX(INDIRECT(_xlfn.CONCAT("'",_xlfn.CONCAT("0",K609," SH"),"'","!E77:BF77")),MATCH(F609,INDIRECT(_xlfn.CONCAT("'",_xlfn.CONCAT("0",K609," SH"),"'","!E60:BF60")),0))</f>
        <v>#NAME?</v>
      </c>
      <c r="J616" s="819"/>
    </row>
    <row r="617" spans="1:11" x14ac:dyDescent="0.25">
      <c r="A617" s="1183"/>
      <c r="B617" s="246"/>
      <c r="C617" s="816"/>
      <c r="D617" s="820"/>
      <c r="E617" s="825" t="s">
        <v>870</v>
      </c>
      <c r="F617" s="832" t="e">
        <f ca="1">IF(F615=0*(OR(F616=0))," ",F616/F615)</f>
        <v>#NAME?</v>
      </c>
      <c r="G617" s="832" t="e">
        <f ca="1">IF(G615=0*(OR(G616=0))," ",G616/G615)</f>
        <v>#NAME?</v>
      </c>
      <c r="H617" s="832" t="e">
        <f ca="1">IF(H615=0*(OR(H616=0))," ",H616/H615)</f>
        <v>#NAME?</v>
      </c>
      <c r="I617" s="832" t="e">
        <f ca="1">IF(I615=0*(OR(I616=0))," ",I616/I615)</f>
        <v>#NAME?</v>
      </c>
      <c r="J617" s="819"/>
    </row>
    <row r="618" spans="1:11" x14ac:dyDescent="0.25">
      <c r="A618" s="1183"/>
      <c r="B618" s="246"/>
      <c r="C618" s="816"/>
      <c r="D618" s="820"/>
      <c r="E618" s="825" t="s">
        <v>871</v>
      </c>
      <c r="F618" s="834"/>
      <c r="G618" s="835">
        <f t="shared" ref="G618:I619" si="37">IF(F615=0," ",((G615-F615)/F615))</f>
        <v>0</v>
      </c>
      <c r="H618" s="835">
        <f t="shared" si="37"/>
        <v>0</v>
      </c>
      <c r="I618" s="835">
        <f t="shared" si="37"/>
        <v>0</v>
      </c>
      <c r="J618" s="819"/>
    </row>
    <row r="619" spans="1:11" x14ac:dyDescent="0.25">
      <c r="A619" s="1183"/>
      <c r="B619" s="246"/>
      <c r="C619" s="816"/>
      <c r="D619" s="820"/>
      <c r="E619" s="825" t="s">
        <v>872</v>
      </c>
      <c r="F619" s="834"/>
      <c r="G619" s="835" t="e">
        <f t="shared" ca="1" si="37"/>
        <v>#NAME?</v>
      </c>
      <c r="H619" s="835" t="e">
        <f t="shared" ca="1" si="37"/>
        <v>#NAME?</v>
      </c>
      <c r="I619" s="835" t="e">
        <f t="shared" ca="1" si="37"/>
        <v>#NAME?</v>
      </c>
      <c r="J619" s="819"/>
    </row>
    <row r="620" spans="1:11" x14ac:dyDescent="0.25">
      <c r="A620" s="1183"/>
      <c r="B620" s="246"/>
      <c r="C620" s="816"/>
      <c r="D620" s="820"/>
      <c r="E620" s="825" t="s">
        <v>873</v>
      </c>
      <c r="F620" s="834"/>
      <c r="G620" s="835" t="e">
        <f ca="1">IF(IF(G615=0,0,(G616/G615))=0," ",((G616-F616)/F616))</f>
        <v>#NAME?</v>
      </c>
      <c r="H620" s="835" t="e">
        <f ca="1">IF(IF(H615=0,0,(H616/H615))=0," ",((H616-G616)/G616))</f>
        <v>#NAME?</v>
      </c>
      <c r="I620" s="835" t="e">
        <f ca="1">IF(IF(I615=0,0,(I616/I615))=0," ",((I616-H616)/H616))</f>
        <v>#NAME?</v>
      </c>
      <c r="J620" s="819"/>
    </row>
    <row r="621" spans="1:11" x14ac:dyDescent="0.25">
      <c r="A621" s="1183"/>
      <c r="B621" s="246"/>
      <c r="C621" s="816"/>
      <c r="D621" s="817">
        <v>82</v>
      </c>
      <c r="E621" s="818" t="s">
        <v>34</v>
      </c>
      <c r="F621" s="1177" t="s">
        <v>537</v>
      </c>
      <c r="G621" s="1178"/>
      <c r="H621" s="1178"/>
      <c r="I621" s="1179"/>
      <c r="J621" s="819"/>
      <c r="K621" s="431">
        <v>5100</v>
      </c>
    </row>
    <row r="622" spans="1:11" x14ac:dyDescent="0.25">
      <c r="A622" s="1183"/>
      <c r="B622" s="246"/>
      <c r="C622" s="816"/>
      <c r="D622" s="820"/>
      <c r="E622" s="821" t="s">
        <v>50</v>
      </c>
      <c r="F622" s="822"/>
      <c r="G622" s="823"/>
      <c r="H622" s="823"/>
      <c r="I622" s="824"/>
      <c r="J622" s="819"/>
    </row>
    <row r="623" spans="1:11" x14ac:dyDescent="0.25">
      <c r="A623" s="1183"/>
      <c r="B623" s="246"/>
      <c r="C623" s="816"/>
      <c r="D623" s="820"/>
      <c r="E623" s="825" t="s">
        <v>867</v>
      </c>
      <c r="F623" s="1177" t="s">
        <v>19</v>
      </c>
      <c r="G623" s="1178"/>
      <c r="H623" s="1178"/>
      <c r="I623" s="1179"/>
      <c r="J623" s="819"/>
    </row>
    <row r="624" spans="1:11" x14ac:dyDescent="0.25">
      <c r="A624" s="1183"/>
      <c r="B624" s="246"/>
      <c r="C624" s="816"/>
      <c r="D624" s="820"/>
      <c r="E624" s="825" t="s">
        <v>28</v>
      </c>
      <c r="F624" s="1177" t="s">
        <v>538</v>
      </c>
      <c r="G624" s="1178"/>
      <c r="H624" s="1178"/>
      <c r="I624" s="1179"/>
      <c r="J624" s="819"/>
    </row>
    <row r="625" spans="1:11" x14ac:dyDescent="0.25">
      <c r="A625" s="1183"/>
      <c r="B625" s="246"/>
      <c r="C625" s="816"/>
      <c r="D625" s="820"/>
      <c r="E625" s="1180"/>
      <c r="F625" s="337">
        <v>2023</v>
      </c>
      <c r="G625" s="826">
        <v>2024</v>
      </c>
      <c r="H625" s="826">
        <v>2025</v>
      </c>
      <c r="I625" s="827">
        <v>2026</v>
      </c>
      <c r="J625" s="819"/>
    </row>
    <row r="626" spans="1:11" x14ac:dyDescent="0.25">
      <c r="A626" s="1183"/>
      <c r="B626" s="246"/>
      <c r="C626" s="816"/>
      <c r="D626" s="820"/>
      <c r="E626" s="1181"/>
      <c r="F626" s="828" t="s">
        <v>56</v>
      </c>
      <c r="G626" s="829" t="s">
        <v>57</v>
      </c>
      <c r="H626" s="829" t="s">
        <v>57</v>
      </c>
      <c r="I626" s="830" t="s">
        <v>57</v>
      </c>
      <c r="J626" s="819"/>
    </row>
    <row r="627" spans="1:11" x14ac:dyDescent="0.25">
      <c r="A627" s="1183"/>
      <c r="B627" s="246"/>
      <c r="C627" s="816"/>
      <c r="D627" s="820"/>
      <c r="E627" s="825" t="s">
        <v>868</v>
      </c>
      <c r="F627" s="831">
        <v>3</v>
      </c>
      <c r="G627" s="831">
        <v>3</v>
      </c>
      <c r="H627" s="831">
        <v>3</v>
      </c>
      <c r="I627" s="831">
        <v>3</v>
      </c>
      <c r="J627" s="819"/>
    </row>
    <row r="628" spans="1:11" x14ac:dyDescent="0.25">
      <c r="A628" s="1183"/>
      <c r="B628" s="246"/>
      <c r="C628" s="816"/>
      <c r="D628" s="820"/>
      <c r="E628" s="825" t="s">
        <v>869</v>
      </c>
      <c r="F628" s="832" t="e">
        <f ca="1">INDEX(INDIRECT(_xlfn.CONCAT("'",_xlfn.CONCAT("0",K621),"'","!K:K")),MATCH(F621,INDIRECT(_xlfn.CONCAT("'",_xlfn.CONCAT("0",K621),"'","!F:F")),0))</f>
        <v>#NAME?</v>
      </c>
      <c r="G628" s="833" t="e">
        <f ca="1">INDEX(INDIRECT(_xlfn.CONCAT("'",_xlfn.CONCAT("0",K621," SH"),"'","!E25:BF25")),MATCH(F621,INDIRECT(_xlfn.CONCAT("'",_xlfn.CONCAT("0",K621," SH"),"'","!E8:BF8")),0))</f>
        <v>#NAME?</v>
      </c>
      <c r="H628" s="833" t="e">
        <f ca="1">INDEX(INDIRECT(_xlfn.CONCAT("'",_xlfn.CONCAT("0",K621," SH"),"'","!E51:BF51")),MATCH(F621,INDIRECT(_xlfn.CONCAT("'",_xlfn.CONCAT("0",K621," SH"),"'","!E34:BF34")),0))</f>
        <v>#NAME?</v>
      </c>
      <c r="I628" s="833" t="e">
        <f ca="1">INDEX(INDIRECT(_xlfn.CONCAT("'",_xlfn.CONCAT("0",K621," SH"),"'","!E77:BF77")),MATCH(F621,INDIRECT(_xlfn.CONCAT("'",_xlfn.CONCAT("0",K621," SH"),"'","!E60:BF60")),0))</f>
        <v>#NAME?</v>
      </c>
      <c r="J628" s="819"/>
    </row>
    <row r="629" spans="1:11" x14ac:dyDescent="0.25">
      <c r="A629" s="1183"/>
      <c r="B629" s="246"/>
      <c r="C629" s="816"/>
      <c r="D629" s="820"/>
      <c r="E629" s="825" t="s">
        <v>870</v>
      </c>
      <c r="F629" s="832" t="e">
        <f ca="1">IF(F627=0*(OR(F628=0))," ",F628/F627)</f>
        <v>#NAME?</v>
      </c>
      <c r="G629" s="832" t="e">
        <f ca="1">IF(G627=0*(OR(G628=0))," ",G628/G627)</f>
        <v>#NAME?</v>
      </c>
      <c r="H629" s="832" t="e">
        <f ca="1">IF(H627=0*(OR(H628=0))," ",H628/H627)</f>
        <v>#NAME?</v>
      </c>
      <c r="I629" s="832" t="e">
        <f ca="1">IF(I627=0*(OR(I628=0))," ",I628/I627)</f>
        <v>#NAME?</v>
      </c>
      <c r="J629" s="819"/>
    </row>
    <row r="630" spans="1:11" x14ac:dyDescent="0.25">
      <c r="A630" s="1183"/>
      <c r="B630" s="246"/>
      <c r="C630" s="816"/>
      <c r="D630" s="820"/>
      <c r="E630" s="825" t="s">
        <v>871</v>
      </c>
      <c r="F630" s="834"/>
      <c r="G630" s="835">
        <f t="shared" ref="G630:I631" si="38">IF(F627=0," ",((G627-F627)/F627))</f>
        <v>0</v>
      </c>
      <c r="H630" s="835">
        <f t="shared" si="38"/>
        <v>0</v>
      </c>
      <c r="I630" s="835">
        <f t="shared" si="38"/>
        <v>0</v>
      </c>
      <c r="J630" s="819"/>
    </row>
    <row r="631" spans="1:11" x14ac:dyDescent="0.25">
      <c r="A631" s="1183"/>
      <c r="B631" s="246"/>
      <c r="C631" s="816"/>
      <c r="D631" s="820"/>
      <c r="E631" s="825" t="s">
        <v>872</v>
      </c>
      <c r="F631" s="834"/>
      <c r="G631" s="835" t="e">
        <f t="shared" ca="1" si="38"/>
        <v>#NAME?</v>
      </c>
      <c r="H631" s="835" t="e">
        <f t="shared" ca="1" si="38"/>
        <v>#NAME?</v>
      </c>
      <c r="I631" s="835" t="e">
        <f t="shared" ca="1" si="38"/>
        <v>#NAME?</v>
      </c>
      <c r="J631" s="819"/>
    </row>
    <row r="632" spans="1:11" x14ac:dyDescent="0.25">
      <c r="A632" s="1183"/>
      <c r="B632" s="246"/>
      <c r="C632" s="816"/>
      <c r="D632" s="820"/>
      <c r="E632" s="825" t="s">
        <v>873</v>
      </c>
      <c r="F632" s="834"/>
      <c r="G632" s="835" t="e">
        <f ca="1">IF(IF(G627=0,0,(G628/G627))=0," ",((G628-F628)/F628))</f>
        <v>#NAME?</v>
      </c>
      <c r="H632" s="835" t="e">
        <f ca="1">IF(IF(H627=0,0,(H628/H627))=0," ",((H628-G628)/G628))</f>
        <v>#NAME?</v>
      </c>
      <c r="I632" s="835" t="e">
        <f ca="1">IF(IF(I627=0,0,(I628/I627))=0," ",((I628-H628)/H628))</f>
        <v>#NAME?</v>
      </c>
      <c r="J632" s="819"/>
    </row>
    <row r="633" spans="1:11" x14ac:dyDescent="0.25">
      <c r="A633" s="1183"/>
      <c r="B633" s="246"/>
      <c r="C633" s="816"/>
      <c r="D633" s="817">
        <v>83</v>
      </c>
      <c r="E633" s="818" t="s">
        <v>34</v>
      </c>
      <c r="F633" s="1177" t="s">
        <v>539</v>
      </c>
      <c r="G633" s="1178"/>
      <c r="H633" s="1178"/>
      <c r="I633" s="1179"/>
      <c r="J633" s="819"/>
      <c r="K633" s="431">
        <v>5100</v>
      </c>
    </row>
    <row r="634" spans="1:11" x14ac:dyDescent="0.25">
      <c r="A634" s="1183"/>
      <c r="B634" s="246"/>
      <c r="C634" s="816"/>
      <c r="D634" s="820"/>
      <c r="E634" s="821" t="s">
        <v>50</v>
      </c>
      <c r="F634" s="822"/>
      <c r="G634" s="823"/>
      <c r="H634" s="823"/>
      <c r="I634" s="824"/>
      <c r="J634" s="819"/>
    </row>
    <row r="635" spans="1:11" x14ac:dyDescent="0.25">
      <c r="A635" s="1183"/>
      <c r="B635" s="246"/>
      <c r="C635" s="816"/>
      <c r="D635" s="820"/>
      <c r="E635" s="825" t="s">
        <v>867</v>
      </c>
      <c r="F635" s="1177" t="s">
        <v>19</v>
      </c>
      <c r="G635" s="1178"/>
      <c r="H635" s="1178"/>
      <c r="I635" s="1179"/>
      <c r="J635" s="819"/>
    </row>
    <row r="636" spans="1:11" x14ac:dyDescent="0.25">
      <c r="A636" s="1183"/>
      <c r="B636" s="246"/>
      <c r="C636" s="816"/>
      <c r="D636" s="820"/>
      <c r="E636" s="825" t="s">
        <v>28</v>
      </c>
      <c r="F636" s="1177" t="s">
        <v>538</v>
      </c>
      <c r="G636" s="1178"/>
      <c r="H636" s="1178"/>
      <c r="I636" s="1179"/>
      <c r="J636" s="819"/>
    </row>
    <row r="637" spans="1:11" x14ac:dyDescent="0.25">
      <c r="A637" s="1183"/>
      <c r="B637" s="246"/>
      <c r="C637" s="816"/>
      <c r="D637" s="820"/>
      <c r="E637" s="1180"/>
      <c r="F637" s="337">
        <v>2023</v>
      </c>
      <c r="G637" s="826">
        <v>2024</v>
      </c>
      <c r="H637" s="826">
        <v>2025</v>
      </c>
      <c r="I637" s="827">
        <v>2026</v>
      </c>
      <c r="J637" s="819"/>
    </row>
    <row r="638" spans="1:11" x14ac:dyDescent="0.25">
      <c r="A638" s="1183"/>
      <c r="B638" s="246"/>
      <c r="C638" s="816"/>
      <c r="D638" s="820"/>
      <c r="E638" s="1181"/>
      <c r="F638" s="828" t="s">
        <v>56</v>
      </c>
      <c r="G638" s="829" t="s">
        <v>57</v>
      </c>
      <c r="H638" s="829" t="s">
        <v>57</v>
      </c>
      <c r="I638" s="830" t="s">
        <v>57</v>
      </c>
      <c r="J638" s="819"/>
    </row>
    <row r="639" spans="1:11" x14ac:dyDescent="0.25">
      <c r="A639" s="1183"/>
      <c r="B639" s="246"/>
      <c r="C639" s="816"/>
      <c r="D639" s="820"/>
      <c r="E639" s="825" t="s">
        <v>868</v>
      </c>
      <c r="F639" s="831">
        <v>7</v>
      </c>
      <c r="G639" s="831">
        <v>7</v>
      </c>
      <c r="H639" s="831">
        <v>7</v>
      </c>
      <c r="I639" s="831">
        <v>7</v>
      </c>
      <c r="J639" s="819"/>
    </row>
    <row r="640" spans="1:11" x14ac:dyDescent="0.25">
      <c r="A640" s="1183"/>
      <c r="B640" s="246"/>
      <c r="C640" s="816"/>
      <c r="D640" s="820"/>
      <c r="E640" s="825" t="s">
        <v>869</v>
      </c>
      <c r="F640" s="832" t="e">
        <f ca="1">INDEX(INDIRECT(_xlfn.CONCAT("'",_xlfn.CONCAT("0",K633),"'","!K:K")),MATCH(F633,INDIRECT(_xlfn.CONCAT("'",_xlfn.CONCAT("0",K633),"'","!F:F")),0))</f>
        <v>#NAME?</v>
      </c>
      <c r="G640" s="833" t="e">
        <f ca="1">INDEX(INDIRECT(_xlfn.CONCAT("'",_xlfn.CONCAT("0",K633," SH"),"'","!E25:BF25")),MATCH(F633,INDIRECT(_xlfn.CONCAT("'",_xlfn.CONCAT("0",K633," SH"),"'","!E8:BF8")),0))</f>
        <v>#NAME?</v>
      </c>
      <c r="H640" s="833" t="e">
        <f ca="1">INDEX(INDIRECT(_xlfn.CONCAT("'",_xlfn.CONCAT("0",K633," SH"),"'","!E51:BF51")),MATCH(F633,INDIRECT(_xlfn.CONCAT("'",_xlfn.CONCAT("0",K633," SH"),"'","!E34:BF34")),0))</f>
        <v>#NAME?</v>
      </c>
      <c r="I640" s="833" t="e">
        <f ca="1">INDEX(INDIRECT(_xlfn.CONCAT("'",_xlfn.CONCAT("0",K633," SH"),"'","!E77:BF77")),MATCH(F633,INDIRECT(_xlfn.CONCAT("'",_xlfn.CONCAT("0",K633," SH"),"'","!E60:BF60")),0))</f>
        <v>#NAME?</v>
      </c>
      <c r="J640" s="819"/>
    </row>
    <row r="641" spans="1:11" x14ac:dyDescent="0.25">
      <c r="A641" s="1183"/>
      <c r="B641" s="246"/>
      <c r="C641" s="816"/>
      <c r="D641" s="820"/>
      <c r="E641" s="825" t="s">
        <v>870</v>
      </c>
      <c r="F641" s="832" t="e">
        <f ca="1">IF(F639=0*(OR(F640=0))," ",F640/F639)</f>
        <v>#NAME?</v>
      </c>
      <c r="G641" s="832" t="e">
        <f ca="1">IF(G639=0*(OR(G640=0))," ",G640/G639)</f>
        <v>#NAME?</v>
      </c>
      <c r="H641" s="832" t="e">
        <f ca="1">IF(H639=0*(OR(H640=0))," ",H640/H639)</f>
        <v>#NAME?</v>
      </c>
      <c r="I641" s="832" t="e">
        <f ca="1">IF(I639=0*(OR(I640=0))," ",I640/I639)</f>
        <v>#NAME?</v>
      </c>
      <c r="J641" s="819"/>
    </row>
    <row r="642" spans="1:11" x14ac:dyDescent="0.25">
      <c r="A642" s="1183"/>
      <c r="B642" s="246"/>
      <c r="C642" s="816"/>
      <c r="D642" s="820"/>
      <c r="E642" s="825" t="s">
        <v>871</v>
      </c>
      <c r="F642" s="834"/>
      <c r="G642" s="835">
        <f t="shared" ref="G642:I643" si="39">IF(F639=0," ",((G639-F639)/F639))</f>
        <v>0</v>
      </c>
      <c r="H642" s="835">
        <f t="shared" si="39"/>
        <v>0</v>
      </c>
      <c r="I642" s="835">
        <f t="shared" si="39"/>
        <v>0</v>
      </c>
      <c r="J642" s="819"/>
    </row>
    <row r="643" spans="1:11" x14ac:dyDescent="0.25">
      <c r="A643" s="1183"/>
      <c r="B643" s="246"/>
      <c r="C643" s="816"/>
      <c r="D643" s="820"/>
      <c r="E643" s="825" t="s">
        <v>872</v>
      </c>
      <c r="F643" s="834"/>
      <c r="G643" s="835" t="e">
        <f t="shared" ca="1" si="39"/>
        <v>#NAME?</v>
      </c>
      <c r="H643" s="835" t="e">
        <f t="shared" ca="1" si="39"/>
        <v>#NAME?</v>
      </c>
      <c r="I643" s="835" t="e">
        <f t="shared" ca="1" si="39"/>
        <v>#NAME?</v>
      </c>
      <c r="J643" s="819"/>
    </row>
    <row r="644" spans="1:11" x14ac:dyDescent="0.25">
      <c r="A644" s="1183"/>
      <c r="B644" s="246"/>
      <c r="C644" s="816"/>
      <c r="D644" s="820"/>
      <c r="E644" s="825" t="s">
        <v>873</v>
      </c>
      <c r="F644" s="834"/>
      <c r="G644" s="835" t="e">
        <f ca="1">IF(IF(G639=0,0,(G640/G639))=0," ",((G640-F640)/F640))</f>
        <v>#NAME?</v>
      </c>
      <c r="H644" s="835" t="e">
        <f ca="1">IF(IF(H639=0,0,(H640/H639))=0," ",((H640-G640)/G640))</f>
        <v>#NAME?</v>
      </c>
      <c r="I644" s="835" t="e">
        <f ca="1">IF(IF(I639=0,0,(I640/I639))=0," ",((I640-H640)/H640))</f>
        <v>#NAME?</v>
      </c>
      <c r="J644" s="819"/>
    </row>
    <row r="645" spans="1:11" x14ac:dyDescent="0.25">
      <c r="A645" s="1183"/>
      <c r="B645" s="246"/>
      <c r="C645" s="816"/>
      <c r="D645" s="817">
        <v>388</v>
      </c>
      <c r="E645" s="818" t="s">
        <v>34</v>
      </c>
      <c r="F645" s="1177" t="s">
        <v>541</v>
      </c>
      <c r="G645" s="1178"/>
      <c r="H645" s="1178"/>
      <c r="I645" s="1179"/>
      <c r="J645" s="819"/>
      <c r="K645" s="431">
        <v>5100</v>
      </c>
    </row>
    <row r="646" spans="1:11" x14ac:dyDescent="0.25">
      <c r="A646" s="1183"/>
      <c r="B646" s="246"/>
      <c r="C646" s="816"/>
      <c r="D646" s="820"/>
      <c r="E646" s="821" t="s">
        <v>50</v>
      </c>
      <c r="F646" s="822"/>
      <c r="G646" s="823"/>
      <c r="H646" s="823"/>
      <c r="I646" s="824"/>
      <c r="J646" s="819"/>
    </row>
    <row r="647" spans="1:11" x14ac:dyDescent="0.25">
      <c r="A647" s="1183"/>
      <c r="B647" s="246"/>
      <c r="C647" s="816"/>
      <c r="D647" s="820"/>
      <c r="E647" s="825" t="s">
        <v>867</v>
      </c>
      <c r="F647" s="1177" t="s">
        <v>19</v>
      </c>
      <c r="G647" s="1178"/>
      <c r="H647" s="1178"/>
      <c r="I647" s="1179"/>
      <c r="J647" s="819"/>
    </row>
    <row r="648" spans="1:11" x14ac:dyDescent="0.25">
      <c r="A648" s="1183"/>
      <c r="B648" s="246"/>
      <c r="C648" s="816"/>
      <c r="D648" s="820"/>
      <c r="E648" s="825" t="s">
        <v>28</v>
      </c>
      <c r="F648" s="1177" t="s">
        <v>542</v>
      </c>
      <c r="G648" s="1178"/>
      <c r="H648" s="1178"/>
      <c r="I648" s="1179"/>
      <c r="J648" s="819"/>
    </row>
    <row r="649" spans="1:11" x14ac:dyDescent="0.25">
      <c r="A649" s="1183"/>
      <c r="B649" s="246"/>
      <c r="C649" s="816"/>
      <c r="D649" s="820"/>
      <c r="E649" s="1180"/>
      <c r="F649" s="337">
        <v>2023</v>
      </c>
      <c r="G649" s="826">
        <v>2024</v>
      </c>
      <c r="H649" s="826">
        <v>2025</v>
      </c>
      <c r="I649" s="827">
        <v>2026</v>
      </c>
      <c r="J649" s="819"/>
    </row>
    <row r="650" spans="1:11" x14ac:dyDescent="0.25">
      <c r="A650" s="1183"/>
      <c r="B650" s="246"/>
      <c r="C650" s="816"/>
      <c r="D650" s="820"/>
      <c r="E650" s="1181"/>
      <c r="F650" s="828" t="s">
        <v>56</v>
      </c>
      <c r="G650" s="829" t="s">
        <v>57</v>
      </c>
      <c r="H650" s="829" t="s">
        <v>57</v>
      </c>
      <c r="I650" s="830" t="s">
        <v>57</v>
      </c>
      <c r="J650" s="819"/>
    </row>
    <row r="651" spans="1:11" x14ac:dyDescent="0.25">
      <c r="A651" s="1183"/>
      <c r="B651" s="246"/>
      <c r="C651" s="816"/>
      <c r="D651" s="820"/>
      <c r="E651" s="825" t="s">
        <v>868</v>
      </c>
      <c r="F651" s="831">
        <v>2500</v>
      </c>
      <c r="G651" s="831">
        <v>2500</v>
      </c>
      <c r="H651" s="831">
        <v>2500</v>
      </c>
      <c r="I651" s="831">
        <v>2500</v>
      </c>
      <c r="J651" s="819"/>
    </row>
    <row r="652" spans="1:11" x14ac:dyDescent="0.25">
      <c r="A652" s="1183"/>
      <c r="B652" s="246"/>
      <c r="C652" s="816"/>
      <c r="D652" s="820"/>
      <c r="E652" s="825" t="s">
        <v>869</v>
      </c>
      <c r="F652" s="832" t="e">
        <f ca="1">INDEX(INDIRECT(_xlfn.CONCAT("'",_xlfn.CONCAT("0",K645),"'","!K:K")),MATCH(F645,INDIRECT(_xlfn.CONCAT("'",_xlfn.CONCAT("0",K645),"'","!F:F")),0))</f>
        <v>#NAME?</v>
      </c>
      <c r="G652" s="833" t="e">
        <f ca="1">INDEX(INDIRECT(_xlfn.CONCAT("'",_xlfn.CONCAT("0",K645," SH"),"'","!E25:BF25")),MATCH(F645,INDIRECT(_xlfn.CONCAT("'",_xlfn.CONCAT("0",K645," SH"),"'","!E8:BF8")),0))</f>
        <v>#NAME?</v>
      </c>
      <c r="H652" s="833" t="e">
        <f ca="1">INDEX(INDIRECT(_xlfn.CONCAT("'",_xlfn.CONCAT("0",K645," SH"),"'","!E51:BF51")),MATCH(F645,INDIRECT(_xlfn.CONCAT("'",_xlfn.CONCAT("0",K645," SH"),"'","!E34:BF34")),0))</f>
        <v>#NAME?</v>
      </c>
      <c r="I652" s="833" t="e">
        <f ca="1">INDEX(INDIRECT(_xlfn.CONCAT("'",_xlfn.CONCAT("0",K645," SH"),"'","!E77:BF77")),MATCH(F645,INDIRECT(_xlfn.CONCAT("'",_xlfn.CONCAT("0",K645," SH"),"'","!E60:BF60")),0))</f>
        <v>#NAME?</v>
      </c>
      <c r="J652" s="819"/>
    </row>
    <row r="653" spans="1:11" x14ac:dyDescent="0.25">
      <c r="A653" s="1183"/>
      <c r="B653" s="246"/>
      <c r="C653" s="816"/>
      <c r="D653" s="820"/>
      <c r="E653" s="825" t="s">
        <v>870</v>
      </c>
      <c r="F653" s="832" t="e">
        <f ca="1">IF(F651=0*(OR(F652=0))," ",F652/F651)</f>
        <v>#NAME?</v>
      </c>
      <c r="G653" s="832" t="e">
        <f ca="1">IF(G651=0*(OR(G652=0))," ",G652/G651)</f>
        <v>#NAME?</v>
      </c>
      <c r="H653" s="832" t="e">
        <f ca="1">IF(H651=0*(OR(H652=0))," ",H652/H651)</f>
        <v>#NAME?</v>
      </c>
      <c r="I653" s="832" t="e">
        <f ca="1">IF(I651=0*(OR(I652=0))," ",I652/I651)</f>
        <v>#NAME?</v>
      </c>
      <c r="J653" s="819"/>
    </row>
    <row r="654" spans="1:11" x14ac:dyDescent="0.25">
      <c r="A654" s="1183"/>
      <c r="B654" s="246"/>
      <c r="C654" s="816"/>
      <c r="D654" s="820"/>
      <c r="E654" s="825" t="s">
        <v>871</v>
      </c>
      <c r="F654" s="834"/>
      <c r="G654" s="835">
        <f t="shared" ref="G654:I655" si="40">IF(F651=0," ",((G651-F651)/F651))</f>
        <v>0</v>
      </c>
      <c r="H654" s="835">
        <f t="shared" si="40"/>
        <v>0</v>
      </c>
      <c r="I654" s="835">
        <f t="shared" si="40"/>
        <v>0</v>
      </c>
      <c r="J654" s="819"/>
    </row>
    <row r="655" spans="1:11" x14ac:dyDescent="0.25">
      <c r="A655" s="1183"/>
      <c r="B655" s="246"/>
      <c r="C655" s="816"/>
      <c r="D655" s="820"/>
      <c r="E655" s="825" t="s">
        <v>872</v>
      </c>
      <c r="F655" s="834"/>
      <c r="G655" s="835" t="e">
        <f t="shared" ca="1" si="40"/>
        <v>#NAME?</v>
      </c>
      <c r="H655" s="835" t="e">
        <f t="shared" ca="1" si="40"/>
        <v>#NAME?</v>
      </c>
      <c r="I655" s="835" t="e">
        <f t="shared" ca="1" si="40"/>
        <v>#NAME?</v>
      </c>
      <c r="J655" s="819"/>
    </row>
    <row r="656" spans="1:11" x14ac:dyDescent="0.25">
      <c r="A656" s="1183"/>
      <c r="B656" s="246"/>
      <c r="C656" s="816"/>
      <c r="D656" s="820"/>
      <c r="E656" s="825" t="s">
        <v>873</v>
      </c>
      <c r="F656" s="834"/>
      <c r="G656" s="835" t="e">
        <f ca="1">IF(IF(G651=0,0,(G652/G651))=0," ",((G652-F652)/F652))</f>
        <v>#NAME?</v>
      </c>
      <c r="H656" s="835" t="e">
        <f ca="1">IF(IF(H651=0,0,(H652/H651))=0," ",((H652-G652)/G652))</f>
        <v>#NAME?</v>
      </c>
      <c r="I656" s="835" t="e">
        <f ca="1">IF(IF(I651=0,0,(I652/I651))=0," ",((I652-H652)/H652))</f>
        <v>#NAME?</v>
      </c>
      <c r="J656" s="819"/>
    </row>
    <row r="657" spans="1:11" x14ac:dyDescent="0.25">
      <c r="A657" s="1183"/>
      <c r="B657" s="246"/>
      <c r="C657" s="816"/>
      <c r="D657" s="817">
        <v>150</v>
      </c>
      <c r="E657" s="818" t="s">
        <v>34</v>
      </c>
      <c r="F657" s="1177" t="s">
        <v>544</v>
      </c>
      <c r="G657" s="1178"/>
      <c r="H657" s="1178"/>
      <c r="I657" s="1179"/>
      <c r="J657" s="819"/>
      <c r="K657" s="431">
        <v>5100</v>
      </c>
    </row>
    <row r="658" spans="1:11" x14ac:dyDescent="0.25">
      <c r="A658" s="1183"/>
      <c r="B658" s="246"/>
      <c r="C658" s="816"/>
      <c r="D658" s="820"/>
      <c r="E658" s="821" t="s">
        <v>50</v>
      </c>
      <c r="F658" s="822"/>
      <c r="G658" s="823"/>
      <c r="H658" s="823"/>
      <c r="I658" s="824"/>
      <c r="J658" s="819"/>
    </row>
    <row r="659" spans="1:11" x14ac:dyDescent="0.25">
      <c r="A659" s="1183"/>
      <c r="B659" s="246"/>
      <c r="C659" s="816"/>
      <c r="D659" s="820"/>
      <c r="E659" s="825" t="s">
        <v>867</v>
      </c>
      <c r="F659" s="1177" t="s">
        <v>19</v>
      </c>
      <c r="G659" s="1178"/>
      <c r="H659" s="1178"/>
      <c r="I659" s="1179"/>
      <c r="J659" s="819"/>
    </row>
    <row r="660" spans="1:11" x14ac:dyDescent="0.25">
      <c r="A660" s="1183"/>
      <c r="B660" s="246"/>
      <c r="C660" s="816"/>
      <c r="D660" s="820"/>
      <c r="E660" s="825" t="s">
        <v>28</v>
      </c>
      <c r="F660" s="1177" t="s">
        <v>42</v>
      </c>
      <c r="G660" s="1178"/>
      <c r="H660" s="1178"/>
      <c r="I660" s="1179"/>
      <c r="J660" s="819"/>
    </row>
    <row r="661" spans="1:11" x14ac:dyDescent="0.25">
      <c r="A661" s="1183"/>
      <c r="B661" s="246"/>
      <c r="C661" s="816"/>
      <c r="D661" s="820"/>
      <c r="E661" s="1180"/>
      <c r="F661" s="337">
        <v>2023</v>
      </c>
      <c r="G661" s="826">
        <v>2024</v>
      </c>
      <c r="H661" s="826">
        <v>2025</v>
      </c>
      <c r="I661" s="827">
        <v>2026</v>
      </c>
      <c r="J661" s="819"/>
    </row>
    <row r="662" spans="1:11" x14ac:dyDescent="0.25">
      <c r="A662" s="1183"/>
      <c r="B662" s="246"/>
      <c r="C662" s="816"/>
      <c r="D662" s="820"/>
      <c r="E662" s="1181"/>
      <c r="F662" s="828" t="s">
        <v>56</v>
      </c>
      <c r="G662" s="829" t="s">
        <v>57</v>
      </c>
      <c r="H662" s="829" t="s">
        <v>57</v>
      </c>
      <c r="I662" s="830" t="s">
        <v>57</v>
      </c>
      <c r="J662" s="819"/>
    </row>
    <row r="663" spans="1:11" x14ac:dyDescent="0.25">
      <c r="A663" s="1183"/>
      <c r="B663" s="246"/>
      <c r="C663" s="816"/>
      <c r="D663" s="820"/>
      <c r="E663" s="825" t="s">
        <v>868</v>
      </c>
      <c r="F663" s="831">
        <v>0</v>
      </c>
      <c r="G663" s="831">
        <v>0</v>
      </c>
      <c r="H663" s="831">
        <v>0</v>
      </c>
      <c r="I663" s="831" t="s">
        <v>19</v>
      </c>
      <c r="J663" s="819"/>
    </row>
    <row r="664" spans="1:11" x14ac:dyDescent="0.25">
      <c r="A664" s="1183"/>
      <c r="B664" s="246"/>
      <c r="C664" s="816"/>
      <c r="D664" s="820"/>
      <c r="E664" s="825" t="s">
        <v>869</v>
      </c>
      <c r="F664" s="832" t="e">
        <f ca="1">INDEX(INDIRECT(_xlfn.CONCAT("'",_xlfn.CONCAT("0",K657),"'","!K:K")),MATCH(F657,INDIRECT(_xlfn.CONCAT("'",_xlfn.CONCAT("0",K657),"'","!F:F")),0))</f>
        <v>#NAME?</v>
      </c>
      <c r="G664" s="833" t="e">
        <f ca="1">INDEX(INDIRECT(_xlfn.CONCAT("'",_xlfn.CONCAT("0",K657," SH"),"'","!E25:BF25")),MATCH(F657,INDIRECT(_xlfn.CONCAT("'",_xlfn.CONCAT("0",K657," SH"),"'","!E8:BF8")),0))</f>
        <v>#NAME?</v>
      </c>
      <c r="H664" s="833" t="e">
        <f ca="1">INDEX(INDIRECT(_xlfn.CONCAT("'",_xlfn.CONCAT("0",K657," SH"),"'","!E51:BF51")),MATCH(F657,INDIRECT(_xlfn.CONCAT("'",_xlfn.CONCAT("0",K657," SH"),"'","!E34:BF34")),0))</f>
        <v>#NAME?</v>
      </c>
      <c r="I664" s="833" t="e">
        <f ca="1">INDEX(INDIRECT(_xlfn.CONCAT("'",_xlfn.CONCAT("0",K657," SH"),"'","!E77:BF77")),MATCH(F657,INDIRECT(_xlfn.CONCAT("'",_xlfn.CONCAT("0",K657," SH"),"'","!E60:BF60")),0))</f>
        <v>#NAME?</v>
      </c>
      <c r="J664" s="819"/>
    </row>
    <row r="665" spans="1:11" x14ac:dyDescent="0.25">
      <c r="A665" s="1183"/>
      <c r="B665" s="246"/>
      <c r="C665" s="816"/>
      <c r="D665" s="820"/>
      <c r="E665" s="825" t="s">
        <v>870</v>
      </c>
      <c r="F665" s="832" t="e">
        <f ca="1">IF(F663=0*(OR(F664=0))," ",F664/F663)</f>
        <v>#NAME?</v>
      </c>
      <c r="G665" s="832" t="e">
        <f ca="1">IF(G663=0*(OR(G664=0))," ",G664/G663)</f>
        <v>#NAME?</v>
      </c>
      <c r="H665" s="832" t="e">
        <f ca="1">IF(H663=0*(OR(H664=0))," ",H664/H663)</f>
        <v>#NAME?</v>
      </c>
      <c r="I665" s="832" t="e">
        <f ca="1">IF(I663=0*(OR(I664=0))," ",I664/I663)</f>
        <v>#NAME?</v>
      </c>
      <c r="J665" s="819"/>
    </row>
    <row r="666" spans="1:11" x14ac:dyDescent="0.25">
      <c r="A666" s="1183"/>
      <c r="B666" s="246"/>
      <c r="C666" s="816"/>
      <c r="D666" s="820"/>
      <c r="E666" s="825" t="s">
        <v>871</v>
      </c>
      <c r="F666" s="834"/>
      <c r="G666" s="835" t="str">
        <f t="shared" ref="G666:I667" si="41">IF(F663=0," ",((G663-F663)/F663))</f>
        <v xml:space="preserve"> </v>
      </c>
      <c r="H666" s="835" t="str">
        <f t="shared" si="41"/>
        <v xml:space="preserve"> </v>
      </c>
      <c r="I666" s="835" t="str">
        <f t="shared" si="41"/>
        <v xml:space="preserve"> </v>
      </c>
      <c r="J666" s="819"/>
    </row>
    <row r="667" spans="1:11" x14ac:dyDescent="0.25">
      <c r="A667" s="1183"/>
      <c r="B667" s="246"/>
      <c r="C667" s="816"/>
      <c r="D667" s="820"/>
      <c r="E667" s="825" t="s">
        <v>872</v>
      </c>
      <c r="F667" s="834"/>
      <c r="G667" s="835" t="e">
        <f t="shared" ca="1" si="41"/>
        <v>#NAME?</v>
      </c>
      <c r="H667" s="835" t="e">
        <f t="shared" ca="1" si="41"/>
        <v>#NAME?</v>
      </c>
      <c r="I667" s="835" t="e">
        <f t="shared" ca="1" si="41"/>
        <v>#NAME?</v>
      </c>
      <c r="J667" s="819"/>
    </row>
    <row r="668" spans="1:11" x14ac:dyDescent="0.25">
      <c r="A668" s="1183"/>
      <c r="B668" s="246"/>
      <c r="C668" s="816"/>
      <c r="D668" s="820"/>
      <c r="E668" s="825" t="s">
        <v>873</v>
      </c>
      <c r="F668" s="834"/>
      <c r="G668" s="835" t="str">
        <f>IF(IF(G663=0,0,(G664/G663))=0," ",((G664-F664)/F664))</f>
        <v xml:space="preserve"> </v>
      </c>
      <c r="H668" s="835" t="str">
        <f>IF(IF(H663=0,0,(H664/H663))=0," ",((H664-G664)/G664))</f>
        <v xml:space="preserve"> </v>
      </c>
      <c r="I668" s="835" t="e">
        <f ca="1">IF(IF(I663=0,0,(I664/I663))=0," ",((I664-H664)/H664))</f>
        <v>#NAME?</v>
      </c>
      <c r="J668" s="819"/>
    </row>
    <row r="669" spans="1:11" x14ac:dyDescent="0.25">
      <c r="A669" s="1183"/>
      <c r="B669" s="246"/>
      <c r="C669" s="816"/>
      <c r="D669" s="817">
        <v>111</v>
      </c>
      <c r="E669" s="818" t="s">
        <v>34</v>
      </c>
      <c r="F669" s="1177" t="s">
        <v>546</v>
      </c>
      <c r="G669" s="1178"/>
      <c r="H669" s="1178"/>
      <c r="I669" s="1179"/>
      <c r="J669" s="819"/>
      <c r="K669" s="431">
        <v>5100</v>
      </c>
    </row>
    <row r="670" spans="1:11" x14ac:dyDescent="0.25">
      <c r="A670" s="1183"/>
      <c r="B670" s="246"/>
      <c r="C670" s="816"/>
      <c r="D670" s="820"/>
      <c r="E670" s="821" t="s">
        <v>50</v>
      </c>
      <c r="F670" s="822"/>
      <c r="G670" s="823"/>
      <c r="H670" s="823"/>
      <c r="I670" s="824"/>
      <c r="J670" s="819"/>
    </row>
    <row r="671" spans="1:11" x14ac:dyDescent="0.25">
      <c r="A671" s="1183"/>
      <c r="B671" s="246"/>
      <c r="C671" s="816"/>
      <c r="D671" s="820"/>
      <c r="E671" s="825" t="s">
        <v>867</v>
      </c>
      <c r="F671" s="1177" t="s">
        <v>19</v>
      </c>
      <c r="G671" s="1178"/>
      <c r="H671" s="1178"/>
      <c r="I671" s="1179"/>
      <c r="J671" s="819"/>
    </row>
    <row r="672" spans="1:11" x14ac:dyDescent="0.25">
      <c r="A672" s="1183"/>
      <c r="B672" s="246"/>
      <c r="C672" s="816"/>
      <c r="D672" s="820"/>
      <c r="E672" s="825" t="s">
        <v>28</v>
      </c>
      <c r="F672" s="1177" t="s">
        <v>42</v>
      </c>
      <c r="G672" s="1178"/>
      <c r="H672" s="1178"/>
      <c r="I672" s="1179"/>
      <c r="J672" s="819"/>
    </row>
    <row r="673" spans="1:10" x14ac:dyDescent="0.25">
      <c r="A673" s="1183"/>
      <c r="B673" s="246"/>
      <c r="C673" s="816"/>
      <c r="D673" s="820"/>
      <c r="E673" s="1180"/>
      <c r="F673" s="337">
        <v>2023</v>
      </c>
      <c r="G673" s="826">
        <v>2024</v>
      </c>
      <c r="H673" s="826">
        <v>2025</v>
      </c>
      <c r="I673" s="827">
        <v>2026</v>
      </c>
      <c r="J673" s="819"/>
    </row>
    <row r="674" spans="1:10" x14ac:dyDescent="0.25">
      <c r="A674" s="1183"/>
      <c r="B674" s="246"/>
      <c r="C674" s="816"/>
      <c r="D674" s="820"/>
      <c r="E674" s="1181"/>
      <c r="F674" s="828" t="s">
        <v>56</v>
      </c>
      <c r="G674" s="829" t="s">
        <v>57</v>
      </c>
      <c r="H674" s="829" t="s">
        <v>57</v>
      </c>
      <c r="I674" s="830" t="s">
        <v>57</v>
      </c>
      <c r="J674" s="819"/>
    </row>
    <row r="675" spans="1:10" x14ac:dyDescent="0.25">
      <c r="A675" s="1183"/>
      <c r="B675" s="246"/>
      <c r="C675" s="816"/>
      <c r="D675" s="820"/>
      <c r="E675" s="825" t="s">
        <v>868</v>
      </c>
      <c r="F675" s="831">
        <v>25</v>
      </c>
      <c r="G675" s="831">
        <v>25</v>
      </c>
      <c r="H675" s="831">
        <v>25</v>
      </c>
      <c r="I675" s="831">
        <v>25</v>
      </c>
      <c r="J675" s="819"/>
    </row>
    <row r="676" spans="1:10" x14ac:dyDescent="0.25">
      <c r="A676" s="1183"/>
      <c r="B676" s="246"/>
      <c r="C676" s="816"/>
      <c r="D676" s="820"/>
      <c r="E676" s="825" t="s">
        <v>869</v>
      </c>
      <c r="F676" s="832" t="e">
        <f ca="1">INDEX(INDIRECT(_xlfn.CONCAT("'",_xlfn.CONCAT("0",K669),"'","!K:K")),MATCH(F669,INDIRECT(_xlfn.CONCAT("'",_xlfn.CONCAT("0",K669),"'","!F:F")),0))</f>
        <v>#NAME?</v>
      </c>
      <c r="G676" s="833" t="e">
        <f ca="1">INDEX(INDIRECT(_xlfn.CONCAT("'",_xlfn.CONCAT("0",K669," SH"),"'","!E25:BF25")),MATCH(F669,INDIRECT(_xlfn.CONCAT("'",_xlfn.CONCAT("0",K669," SH"),"'","!E8:BF8")),0))</f>
        <v>#NAME?</v>
      </c>
      <c r="H676" s="833" t="e">
        <f ca="1">INDEX(INDIRECT(_xlfn.CONCAT("'",_xlfn.CONCAT("0",K669," SH"),"'","!E51:BF51")),MATCH(F669,INDIRECT(_xlfn.CONCAT("'",_xlfn.CONCAT("0",K669," SH"),"'","!E34:BF34")),0))</f>
        <v>#NAME?</v>
      </c>
      <c r="I676" s="833" t="e">
        <f ca="1">INDEX(INDIRECT(_xlfn.CONCAT("'",_xlfn.CONCAT("0",K669," SH"),"'","!E77:BF77")),MATCH(F669,INDIRECT(_xlfn.CONCAT("'",_xlfn.CONCAT("0",K669," SH"),"'","!E60:BF60")),0))</f>
        <v>#NAME?</v>
      </c>
      <c r="J676" s="819"/>
    </row>
    <row r="677" spans="1:10" x14ac:dyDescent="0.25">
      <c r="A677" s="1183"/>
      <c r="B677" s="246"/>
      <c r="C677" s="816"/>
      <c r="D677" s="820"/>
      <c r="E677" s="825" t="s">
        <v>870</v>
      </c>
      <c r="F677" s="832" t="e">
        <f ca="1">IF(F675=0*(OR(F676=0))," ",F676/F675)</f>
        <v>#NAME?</v>
      </c>
      <c r="G677" s="832" t="e">
        <f ca="1">IF(G675=0*(OR(G676=0))," ",G676/G675)</f>
        <v>#NAME?</v>
      </c>
      <c r="H677" s="832" t="e">
        <f ca="1">IF(H675=0*(OR(H676=0))," ",H676/H675)</f>
        <v>#NAME?</v>
      </c>
      <c r="I677" s="832" t="e">
        <f ca="1">IF(I675=0*(OR(I676=0))," ",I676/I675)</f>
        <v>#NAME?</v>
      </c>
      <c r="J677" s="819"/>
    </row>
    <row r="678" spans="1:10" x14ac:dyDescent="0.25">
      <c r="A678" s="1183"/>
      <c r="B678" s="246"/>
      <c r="C678" s="816"/>
      <c r="D678" s="820"/>
      <c r="E678" s="825" t="s">
        <v>871</v>
      </c>
      <c r="F678" s="834"/>
      <c r="G678" s="835">
        <f t="shared" ref="G678:I679" si="42">IF(F675=0," ",((G675-F675)/F675))</f>
        <v>0</v>
      </c>
      <c r="H678" s="835">
        <f t="shared" si="42"/>
        <v>0</v>
      </c>
      <c r="I678" s="835">
        <f t="shared" si="42"/>
        <v>0</v>
      </c>
      <c r="J678" s="819"/>
    </row>
    <row r="679" spans="1:10" x14ac:dyDescent="0.25">
      <c r="A679" s="1183"/>
      <c r="B679" s="246"/>
      <c r="C679" s="816"/>
      <c r="D679" s="820"/>
      <c r="E679" s="825" t="s">
        <v>872</v>
      </c>
      <c r="F679" s="834"/>
      <c r="G679" s="835" t="e">
        <f t="shared" ca="1" si="42"/>
        <v>#NAME?</v>
      </c>
      <c r="H679" s="835" t="e">
        <f t="shared" ca="1" si="42"/>
        <v>#NAME?</v>
      </c>
      <c r="I679" s="835" t="e">
        <f t="shared" ca="1" si="42"/>
        <v>#NAME?</v>
      </c>
      <c r="J679" s="819"/>
    </row>
    <row r="680" spans="1:10" x14ac:dyDescent="0.25">
      <c r="A680" s="1182"/>
      <c r="B680" s="246"/>
      <c r="C680" s="816"/>
      <c r="D680" s="820"/>
      <c r="E680" s="825" t="s">
        <v>873</v>
      </c>
      <c r="F680" s="834"/>
      <c r="G680" s="835" t="e">
        <f ca="1">IF(IF(G675=0,0,(G676/G675))=0," ",((G676-F676)/F676))</f>
        <v>#NAME?</v>
      </c>
      <c r="H680" s="835" t="e">
        <f ca="1">IF(IF(H675=0,0,(H676/H675))=0," ",((H676-G676)/G676))</f>
        <v>#NAME?</v>
      </c>
      <c r="I680" s="835" t="e">
        <f ca="1">IF(IF(I675=0,0,(I676/I675))=0," ",((I676-H676)/H676))</f>
        <v>#NAME?</v>
      </c>
      <c r="J680" s="819"/>
    </row>
    <row r="681" spans="1:10" x14ac:dyDescent="0.25">
      <c r="A681" s="1182"/>
      <c r="B681" s="838"/>
      <c r="C681" s="839"/>
      <c r="D681" s="800"/>
      <c r="E681" s="800"/>
      <c r="F681" s="800"/>
      <c r="G681" s="800"/>
      <c r="H681" s="800"/>
      <c r="I681" s="800"/>
      <c r="J681" s="801"/>
    </row>
    <row r="682" spans="1:10" x14ac:dyDescent="0.25">
      <c r="A682" s="431" t="s">
        <v>21</v>
      </c>
    </row>
    <row r="683" spans="1:10" x14ac:dyDescent="0.25">
      <c r="A683" s="1182" t="str">
        <f>F688&amp;" "&amp;G688</f>
        <v>3280 Mbrojtja nga zjarri dhe mbrojtja civile</v>
      </c>
      <c r="B683" s="802"/>
      <c r="C683" s="803"/>
      <c r="D683" s="580"/>
      <c r="E683" s="804"/>
      <c r="F683" s="580"/>
      <c r="G683" s="580"/>
      <c r="H683" s="580"/>
      <c r="I683" s="580"/>
      <c r="J683" s="582"/>
    </row>
    <row r="684" spans="1:10" x14ac:dyDescent="0.25">
      <c r="A684" s="1182"/>
      <c r="B684" s="802"/>
      <c r="C684" s="583"/>
      <c r="D684" s="584"/>
      <c r="E684" s="1184" t="s">
        <v>184</v>
      </c>
      <c r="F684" s="1184"/>
      <c r="G684" s="1184"/>
      <c r="H684" s="1184"/>
      <c r="I684" s="1184"/>
      <c r="J684" s="585"/>
    </row>
    <row r="685" spans="1:10" x14ac:dyDescent="0.25">
      <c r="A685" s="1182"/>
      <c r="B685" s="802"/>
      <c r="C685" s="583"/>
      <c r="D685" s="584"/>
      <c r="E685" s="805"/>
      <c r="F685" s="806"/>
      <c r="G685" s="584"/>
      <c r="H685" s="584"/>
      <c r="I685" s="584"/>
      <c r="J685" s="585"/>
    </row>
    <row r="686" spans="1:10" x14ac:dyDescent="0.25">
      <c r="A686" s="1182"/>
      <c r="B686" s="802"/>
      <c r="C686" s="583"/>
      <c r="D686" s="584"/>
      <c r="E686" s="807" t="s">
        <v>862</v>
      </c>
      <c r="F686" s="1185" t="s">
        <v>633</v>
      </c>
      <c r="G686" s="1185"/>
      <c r="H686" s="1185"/>
      <c r="I686" s="584"/>
      <c r="J686" s="585"/>
    </row>
    <row r="687" spans="1:10" x14ac:dyDescent="0.25">
      <c r="A687" s="1182"/>
      <c r="B687" s="802"/>
      <c r="C687" s="583"/>
      <c r="D687" s="584"/>
      <c r="E687" s="805"/>
      <c r="F687" s="806"/>
      <c r="G687" s="584"/>
      <c r="H687" s="584"/>
      <c r="I687" s="584"/>
      <c r="J687" s="585"/>
    </row>
    <row r="688" spans="1:10" x14ac:dyDescent="0.25">
      <c r="A688" s="1182"/>
      <c r="B688" s="802"/>
      <c r="C688" s="583"/>
      <c r="D688" s="584"/>
      <c r="E688" s="807" t="s">
        <v>49</v>
      </c>
      <c r="F688" s="808">
        <v>3280</v>
      </c>
      <c r="G688" s="809" t="s">
        <v>552</v>
      </c>
      <c r="H688" s="809"/>
      <c r="I688" s="810"/>
      <c r="J688" s="585"/>
    </row>
    <row r="689" spans="1:11" x14ac:dyDescent="0.25">
      <c r="A689" s="1182"/>
      <c r="B689" s="802"/>
      <c r="C689" s="583"/>
      <c r="D689" s="584"/>
      <c r="E689" s="806"/>
      <c r="F689" s="584"/>
      <c r="G689" s="584"/>
      <c r="H689" s="584"/>
      <c r="I689" s="584"/>
      <c r="J689" s="585"/>
    </row>
    <row r="690" spans="1:11" x14ac:dyDescent="0.25">
      <c r="A690" s="1183"/>
      <c r="B690" s="811"/>
      <c r="C690" s="812"/>
      <c r="D690" s="813" t="str">
        <f>K690&amp;"."&amp;J690</f>
        <v>1.1</v>
      </c>
      <c r="E690" s="814" t="s">
        <v>865</v>
      </c>
      <c r="F690" s="1186" t="s">
        <v>556</v>
      </c>
      <c r="G690" s="1187"/>
      <c r="H690" s="1187"/>
      <c r="I690" s="1188"/>
      <c r="J690" s="815">
        <v>1</v>
      </c>
      <c r="K690" s="431">
        <v>1</v>
      </c>
    </row>
    <row r="691" spans="1:11" x14ac:dyDescent="0.25">
      <c r="A691" s="1183"/>
      <c r="B691" s="246"/>
      <c r="C691" s="816"/>
      <c r="D691" s="817">
        <v>76</v>
      </c>
      <c r="E691" s="818" t="s">
        <v>34</v>
      </c>
      <c r="F691" s="1177" t="s">
        <v>561</v>
      </c>
      <c r="G691" s="1178"/>
      <c r="H691" s="1178"/>
      <c r="I691" s="1179"/>
      <c r="J691" s="819"/>
      <c r="K691" s="431">
        <v>3280</v>
      </c>
    </row>
    <row r="692" spans="1:11" x14ac:dyDescent="0.25">
      <c r="A692" s="1183"/>
      <c r="B692" s="246"/>
      <c r="C692" s="816"/>
      <c r="D692" s="820"/>
      <c r="E692" s="821" t="s">
        <v>50</v>
      </c>
      <c r="F692" s="822"/>
      <c r="G692" s="823"/>
      <c r="H692" s="823"/>
      <c r="I692" s="824"/>
      <c r="J692" s="819"/>
    </row>
    <row r="693" spans="1:11" x14ac:dyDescent="0.25">
      <c r="A693" s="1183"/>
      <c r="B693" s="246"/>
      <c r="C693" s="816"/>
      <c r="D693" s="820"/>
      <c r="E693" s="825" t="s">
        <v>867</v>
      </c>
      <c r="F693" s="1177" t="s">
        <v>19</v>
      </c>
      <c r="G693" s="1178"/>
      <c r="H693" s="1178"/>
      <c r="I693" s="1179"/>
      <c r="J693" s="819"/>
    </row>
    <row r="694" spans="1:11" x14ac:dyDescent="0.25">
      <c r="A694" s="1183"/>
      <c r="B694" s="246"/>
      <c r="C694" s="816"/>
      <c r="D694" s="820"/>
      <c r="E694" s="825" t="s">
        <v>28</v>
      </c>
      <c r="F694" s="1177" t="s">
        <v>42</v>
      </c>
      <c r="G694" s="1178"/>
      <c r="H694" s="1178"/>
      <c r="I694" s="1179"/>
      <c r="J694" s="819"/>
    </row>
    <row r="695" spans="1:11" x14ac:dyDescent="0.25">
      <c r="A695" s="1183"/>
      <c r="B695" s="246"/>
      <c r="C695" s="816"/>
      <c r="D695" s="820"/>
      <c r="E695" s="1180"/>
      <c r="F695" s="337">
        <v>2023</v>
      </c>
      <c r="G695" s="826">
        <v>2024</v>
      </c>
      <c r="H695" s="826">
        <v>2025</v>
      </c>
      <c r="I695" s="827">
        <v>2026</v>
      </c>
      <c r="J695" s="819"/>
    </row>
    <row r="696" spans="1:11" x14ac:dyDescent="0.25">
      <c r="A696" s="1183"/>
      <c r="B696" s="246"/>
      <c r="C696" s="816"/>
      <c r="D696" s="820"/>
      <c r="E696" s="1181"/>
      <c r="F696" s="828" t="s">
        <v>56</v>
      </c>
      <c r="G696" s="829" t="s">
        <v>57</v>
      </c>
      <c r="H696" s="829" t="s">
        <v>57</v>
      </c>
      <c r="I696" s="830" t="s">
        <v>57</v>
      </c>
      <c r="J696" s="819"/>
    </row>
    <row r="697" spans="1:11" x14ac:dyDescent="0.25">
      <c r="A697" s="1183"/>
      <c r="B697" s="246"/>
      <c r="C697" s="816"/>
      <c r="D697" s="820"/>
      <c r="E697" s="825" t="s">
        <v>868</v>
      </c>
      <c r="F697" s="831">
        <v>300</v>
      </c>
      <c r="G697" s="831">
        <v>320</v>
      </c>
      <c r="H697" s="831">
        <v>350</v>
      </c>
      <c r="I697" s="831">
        <v>350</v>
      </c>
      <c r="J697" s="819"/>
    </row>
    <row r="698" spans="1:11" x14ac:dyDescent="0.25">
      <c r="A698" s="1183"/>
      <c r="B698" s="246"/>
      <c r="C698" s="816"/>
      <c r="D698" s="820"/>
      <c r="E698" s="825" t="s">
        <v>869</v>
      </c>
      <c r="F698" s="832" t="e">
        <f ca="1">INDEX(INDIRECT(_xlfn.CONCAT("'",_xlfn.CONCAT("0",K691),"'","!K:K")),MATCH(F691,INDIRECT(_xlfn.CONCAT("'",_xlfn.CONCAT("0",K691),"'","!F:F")),0))</f>
        <v>#NAME?</v>
      </c>
      <c r="G698" s="833" t="e">
        <f ca="1">INDEX(INDIRECT(_xlfn.CONCAT("'",_xlfn.CONCAT("0",K691," SH"),"'","!E25:BF25")),MATCH(F691,INDIRECT(_xlfn.CONCAT("'",_xlfn.CONCAT("0",K691," SH"),"'","!E8:BF8")),0))</f>
        <v>#NAME?</v>
      </c>
      <c r="H698" s="833" t="e">
        <f ca="1">INDEX(INDIRECT(_xlfn.CONCAT("'",_xlfn.CONCAT("0",K691," SH"),"'","!E51:BF51")),MATCH(F691,INDIRECT(_xlfn.CONCAT("'",_xlfn.CONCAT("0",K691," SH"),"'","!E34:BF34")),0))</f>
        <v>#NAME?</v>
      </c>
      <c r="I698" s="833" t="e">
        <f ca="1">INDEX(INDIRECT(_xlfn.CONCAT("'",_xlfn.CONCAT("0",K691," SH"),"'","!E77:BF77")),MATCH(F691,INDIRECT(_xlfn.CONCAT("'",_xlfn.CONCAT("0",K691," SH"),"'","!E60:BF60")),0))</f>
        <v>#NAME?</v>
      </c>
      <c r="J698" s="819"/>
    </row>
    <row r="699" spans="1:11" x14ac:dyDescent="0.25">
      <c r="A699" s="1183"/>
      <c r="B699" s="246"/>
      <c r="C699" s="816"/>
      <c r="D699" s="820"/>
      <c r="E699" s="825" t="s">
        <v>870</v>
      </c>
      <c r="F699" s="832" t="e">
        <f ca="1">IF(F697=0*(OR(F698=0))," ",F698/F697)</f>
        <v>#NAME?</v>
      </c>
      <c r="G699" s="832" t="e">
        <f ca="1">IF(G697=0*(OR(G698=0))," ",G698/G697)</f>
        <v>#NAME?</v>
      </c>
      <c r="H699" s="832" t="e">
        <f ca="1">IF(H697=0*(OR(H698=0))," ",H698/H697)</f>
        <v>#NAME?</v>
      </c>
      <c r="I699" s="832" t="e">
        <f ca="1">IF(I697=0*(OR(I698=0))," ",I698/I697)</f>
        <v>#NAME?</v>
      </c>
      <c r="J699" s="819"/>
    </row>
    <row r="700" spans="1:11" x14ac:dyDescent="0.25">
      <c r="A700" s="1183"/>
      <c r="B700" s="246"/>
      <c r="C700" s="816"/>
      <c r="D700" s="820"/>
      <c r="E700" s="825" t="s">
        <v>871</v>
      </c>
      <c r="F700" s="834"/>
      <c r="G700" s="835">
        <f t="shared" ref="G700:I701" si="43">IF(F697=0," ",((G697-F697)/F697))</f>
        <v>6.6666666666666666E-2</v>
      </c>
      <c r="H700" s="835">
        <f t="shared" si="43"/>
        <v>9.375E-2</v>
      </c>
      <c r="I700" s="835">
        <f t="shared" si="43"/>
        <v>0</v>
      </c>
      <c r="J700" s="819"/>
    </row>
    <row r="701" spans="1:11" x14ac:dyDescent="0.25">
      <c r="A701" s="1183"/>
      <c r="B701" s="246"/>
      <c r="C701" s="816"/>
      <c r="D701" s="820"/>
      <c r="E701" s="825" t="s">
        <v>872</v>
      </c>
      <c r="F701" s="834"/>
      <c r="G701" s="835" t="e">
        <f t="shared" ca="1" si="43"/>
        <v>#NAME?</v>
      </c>
      <c r="H701" s="835" t="e">
        <f t="shared" ca="1" si="43"/>
        <v>#NAME?</v>
      </c>
      <c r="I701" s="835" t="e">
        <f t="shared" ca="1" si="43"/>
        <v>#NAME?</v>
      </c>
      <c r="J701" s="819"/>
    </row>
    <row r="702" spans="1:11" x14ac:dyDescent="0.25">
      <c r="A702" s="1183"/>
      <c r="B702" s="246"/>
      <c r="C702" s="816"/>
      <c r="D702" s="820"/>
      <c r="E702" s="825" t="s">
        <v>873</v>
      </c>
      <c r="F702" s="834"/>
      <c r="G702" s="835" t="e">
        <f ca="1">IF(IF(G697=0,0,(G698/G697))=0," ",((G698-F698)/F698))</f>
        <v>#NAME?</v>
      </c>
      <c r="H702" s="835" t="e">
        <f ca="1">IF(IF(H697=0,0,(H698/H697))=0," ",((H698-G698)/G698))</f>
        <v>#NAME?</v>
      </c>
      <c r="I702" s="835" t="e">
        <f ca="1">IF(IF(I697=0,0,(I698/I697))=0," ",((I698-H698)/H698))</f>
        <v>#NAME?</v>
      </c>
      <c r="J702" s="819"/>
    </row>
    <row r="703" spans="1:11" x14ac:dyDescent="0.25">
      <c r="A703" s="1183"/>
      <c r="B703" s="246"/>
      <c r="C703" s="816"/>
      <c r="D703" s="817">
        <v>173</v>
      </c>
      <c r="E703" s="818" t="s">
        <v>34</v>
      </c>
      <c r="F703" s="1177" t="s">
        <v>563</v>
      </c>
      <c r="G703" s="1178"/>
      <c r="H703" s="1178"/>
      <c r="I703" s="1179"/>
      <c r="J703" s="819"/>
      <c r="K703" s="431">
        <v>3280</v>
      </c>
    </row>
    <row r="704" spans="1:11" x14ac:dyDescent="0.25">
      <c r="A704" s="1183"/>
      <c r="B704" s="246"/>
      <c r="C704" s="816"/>
      <c r="D704" s="820"/>
      <c r="E704" s="821" t="s">
        <v>50</v>
      </c>
      <c r="F704" s="822"/>
      <c r="G704" s="823"/>
      <c r="H704" s="823"/>
      <c r="I704" s="824"/>
      <c r="J704" s="819"/>
    </row>
    <row r="705" spans="1:11" x14ac:dyDescent="0.25">
      <c r="A705" s="1183"/>
      <c r="B705" s="246"/>
      <c r="C705" s="816"/>
      <c r="D705" s="820"/>
      <c r="E705" s="825" t="s">
        <v>867</v>
      </c>
      <c r="F705" s="1177" t="s">
        <v>19</v>
      </c>
      <c r="G705" s="1178"/>
      <c r="H705" s="1178"/>
      <c r="I705" s="1179"/>
      <c r="J705" s="819"/>
    </row>
    <row r="706" spans="1:11" x14ac:dyDescent="0.25">
      <c r="A706" s="1183"/>
      <c r="B706" s="246"/>
      <c r="C706" s="816"/>
      <c r="D706" s="820"/>
      <c r="E706" s="825" t="s">
        <v>28</v>
      </c>
      <c r="F706" s="1177" t="s">
        <v>42</v>
      </c>
      <c r="G706" s="1178"/>
      <c r="H706" s="1178"/>
      <c r="I706" s="1179"/>
      <c r="J706" s="819"/>
    </row>
    <row r="707" spans="1:11" x14ac:dyDescent="0.25">
      <c r="A707" s="1183"/>
      <c r="B707" s="246"/>
      <c r="C707" s="816"/>
      <c r="D707" s="820"/>
      <c r="E707" s="1180"/>
      <c r="F707" s="337">
        <v>2023</v>
      </c>
      <c r="G707" s="826">
        <v>2024</v>
      </c>
      <c r="H707" s="826">
        <v>2025</v>
      </c>
      <c r="I707" s="827">
        <v>2026</v>
      </c>
      <c r="J707" s="819"/>
    </row>
    <row r="708" spans="1:11" x14ac:dyDescent="0.25">
      <c r="A708" s="1183"/>
      <c r="B708" s="246"/>
      <c r="C708" s="816"/>
      <c r="D708" s="820"/>
      <c r="E708" s="1181"/>
      <c r="F708" s="828" t="s">
        <v>56</v>
      </c>
      <c r="G708" s="829" t="s">
        <v>57</v>
      </c>
      <c r="H708" s="829" t="s">
        <v>57</v>
      </c>
      <c r="I708" s="830" t="s">
        <v>57</v>
      </c>
      <c r="J708" s="819"/>
    </row>
    <row r="709" spans="1:11" x14ac:dyDescent="0.25">
      <c r="A709" s="1183"/>
      <c r="B709" s="246"/>
      <c r="C709" s="816"/>
      <c r="D709" s="820"/>
      <c r="E709" s="825" t="s">
        <v>868</v>
      </c>
      <c r="F709" s="831">
        <v>5</v>
      </c>
      <c r="G709" s="831">
        <v>5</v>
      </c>
      <c r="H709" s="831">
        <v>5</v>
      </c>
      <c r="I709" s="831">
        <v>5</v>
      </c>
      <c r="J709" s="819"/>
    </row>
    <row r="710" spans="1:11" x14ac:dyDescent="0.25">
      <c r="A710" s="1183"/>
      <c r="B710" s="246"/>
      <c r="C710" s="816"/>
      <c r="D710" s="820"/>
      <c r="E710" s="825" t="s">
        <v>869</v>
      </c>
      <c r="F710" s="832" t="e">
        <f ca="1">INDEX(INDIRECT(_xlfn.CONCAT("'",_xlfn.CONCAT("0",K703),"'","!K:K")),MATCH(F703,INDIRECT(_xlfn.CONCAT("'",_xlfn.CONCAT("0",K703),"'","!F:F")),0))</f>
        <v>#NAME?</v>
      </c>
      <c r="G710" s="833" t="e">
        <f ca="1">INDEX(INDIRECT(_xlfn.CONCAT("'",_xlfn.CONCAT("0",K703," SH"),"'","!E25:BF25")),MATCH(F703,INDIRECT(_xlfn.CONCAT("'",_xlfn.CONCAT("0",K703," SH"),"'","!E8:BF8")),0))</f>
        <v>#NAME?</v>
      </c>
      <c r="H710" s="833" t="e">
        <f ca="1">INDEX(INDIRECT(_xlfn.CONCAT("'",_xlfn.CONCAT("0",K703," SH"),"'","!E51:BF51")),MATCH(F703,INDIRECT(_xlfn.CONCAT("'",_xlfn.CONCAT("0",K703," SH"),"'","!E34:BF34")),0))</f>
        <v>#NAME?</v>
      </c>
      <c r="I710" s="833" t="e">
        <f ca="1">INDEX(INDIRECT(_xlfn.CONCAT("'",_xlfn.CONCAT("0",K703," SH"),"'","!E77:BF77")),MATCH(F703,INDIRECT(_xlfn.CONCAT("'",_xlfn.CONCAT("0",K703," SH"),"'","!E60:BF60")),0))</f>
        <v>#NAME?</v>
      </c>
      <c r="J710" s="819"/>
    </row>
    <row r="711" spans="1:11" x14ac:dyDescent="0.25">
      <c r="A711" s="1183"/>
      <c r="B711" s="246"/>
      <c r="C711" s="816"/>
      <c r="D711" s="820"/>
      <c r="E711" s="825" t="s">
        <v>870</v>
      </c>
      <c r="F711" s="832" t="e">
        <f ca="1">IF(F709=0*(OR(F710=0))," ",F710/F709)</f>
        <v>#NAME?</v>
      </c>
      <c r="G711" s="832" t="e">
        <f ca="1">IF(G709=0*(OR(G710=0))," ",G710/G709)</f>
        <v>#NAME?</v>
      </c>
      <c r="H711" s="832" t="e">
        <f ca="1">IF(H709=0*(OR(H710=0))," ",H710/H709)</f>
        <v>#NAME?</v>
      </c>
      <c r="I711" s="832" t="e">
        <f ca="1">IF(I709=0*(OR(I710=0))," ",I710/I709)</f>
        <v>#NAME?</v>
      </c>
      <c r="J711" s="819"/>
    </row>
    <row r="712" spans="1:11" x14ac:dyDescent="0.25">
      <c r="A712" s="1183"/>
      <c r="B712" s="246"/>
      <c r="C712" s="816"/>
      <c r="D712" s="820"/>
      <c r="E712" s="825" t="s">
        <v>871</v>
      </c>
      <c r="F712" s="834"/>
      <c r="G712" s="835">
        <f t="shared" ref="G712:I713" si="44">IF(F709=0," ",((G709-F709)/F709))</f>
        <v>0</v>
      </c>
      <c r="H712" s="835">
        <f t="shared" si="44"/>
        <v>0</v>
      </c>
      <c r="I712" s="835">
        <f t="shared" si="44"/>
        <v>0</v>
      </c>
      <c r="J712" s="819"/>
    </row>
    <row r="713" spans="1:11" x14ac:dyDescent="0.25">
      <c r="A713" s="1183"/>
      <c r="B713" s="246"/>
      <c r="C713" s="816"/>
      <c r="D713" s="820"/>
      <c r="E713" s="825" t="s">
        <v>872</v>
      </c>
      <c r="F713" s="834"/>
      <c r="G713" s="835" t="e">
        <f t="shared" ca="1" si="44"/>
        <v>#NAME?</v>
      </c>
      <c r="H713" s="835" t="e">
        <f t="shared" ca="1" si="44"/>
        <v>#NAME?</v>
      </c>
      <c r="I713" s="835" t="e">
        <f t="shared" ca="1" si="44"/>
        <v>#NAME?</v>
      </c>
      <c r="J713" s="819"/>
    </row>
    <row r="714" spans="1:11" x14ac:dyDescent="0.25">
      <c r="A714" s="1183"/>
      <c r="B714" s="246"/>
      <c r="C714" s="816"/>
      <c r="D714" s="820"/>
      <c r="E714" s="825" t="s">
        <v>873</v>
      </c>
      <c r="F714" s="834"/>
      <c r="G714" s="835" t="e">
        <f ca="1">IF(IF(G709=0,0,(G710/G709))=0," ",((G710-F710)/F710))</f>
        <v>#NAME?</v>
      </c>
      <c r="H714" s="835" t="e">
        <f ca="1">IF(IF(H709=0,0,(H710/H709))=0," ",((H710-G710)/G710))</f>
        <v>#NAME?</v>
      </c>
      <c r="I714" s="835" t="e">
        <f ca="1">IF(IF(I709=0,0,(I710/I709))=0," ",((I710-H710)/H710))</f>
        <v>#NAME?</v>
      </c>
      <c r="J714" s="819"/>
    </row>
    <row r="715" spans="1:11" x14ac:dyDescent="0.25">
      <c r="A715" s="1183"/>
      <c r="B715" s="246"/>
      <c r="C715" s="816"/>
      <c r="D715" s="817">
        <v>534</v>
      </c>
      <c r="E715" s="818" t="s">
        <v>34</v>
      </c>
      <c r="F715" s="1177" t="s">
        <v>565</v>
      </c>
      <c r="G715" s="1178"/>
      <c r="H715" s="1178"/>
      <c r="I715" s="1179"/>
      <c r="J715" s="819"/>
      <c r="K715" s="431">
        <v>3280</v>
      </c>
    </row>
    <row r="716" spans="1:11" x14ac:dyDescent="0.25">
      <c r="A716" s="1183"/>
      <c r="B716" s="246"/>
      <c r="C716" s="816"/>
      <c r="D716" s="820"/>
      <c r="E716" s="821" t="s">
        <v>50</v>
      </c>
      <c r="F716" s="822"/>
      <c r="G716" s="823"/>
      <c r="H716" s="823"/>
      <c r="I716" s="824"/>
      <c r="J716" s="819"/>
    </row>
    <row r="717" spans="1:11" x14ac:dyDescent="0.25">
      <c r="A717" s="1183"/>
      <c r="B717" s="246"/>
      <c r="C717" s="816"/>
      <c r="D717" s="820"/>
      <c r="E717" s="825" t="s">
        <v>867</v>
      </c>
      <c r="F717" s="1177" t="s">
        <v>19</v>
      </c>
      <c r="G717" s="1178"/>
      <c r="H717" s="1178"/>
      <c r="I717" s="1179"/>
      <c r="J717" s="819"/>
    </row>
    <row r="718" spans="1:11" x14ac:dyDescent="0.25">
      <c r="A718" s="1183"/>
      <c r="B718" s="246"/>
      <c r="C718" s="816"/>
      <c r="D718" s="820"/>
      <c r="E718" s="825" t="s">
        <v>28</v>
      </c>
      <c r="F718" s="1177" t="s">
        <v>42</v>
      </c>
      <c r="G718" s="1178"/>
      <c r="H718" s="1178"/>
      <c r="I718" s="1179"/>
      <c r="J718" s="819"/>
    </row>
    <row r="719" spans="1:11" x14ac:dyDescent="0.25">
      <c r="A719" s="1183"/>
      <c r="B719" s="246"/>
      <c r="C719" s="816"/>
      <c r="D719" s="820"/>
      <c r="E719" s="1180"/>
      <c r="F719" s="337">
        <v>2023</v>
      </c>
      <c r="G719" s="826">
        <v>2024</v>
      </c>
      <c r="H719" s="826">
        <v>2025</v>
      </c>
      <c r="I719" s="827">
        <v>2026</v>
      </c>
      <c r="J719" s="819"/>
    </row>
    <row r="720" spans="1:11" x14ac:dyDescent="0.25">
      <c r="A720" s="1183"/>
      <c r="B720" s="246"/>
      <c r="C720" s="816"/>
      <c r="D720" s="820"/>
      <c r="E720" s="1181"/>
      <c r="F720" s="828" t="s">
        <v>56</v>
      </c>
      <c r="G720" s="829" t="s">
        <v>57</v>
      </c>
      <c r="H720" s="829" t="s">
        <v>57</v>
      </c>
      <c r="I720" s="830" t="s">
        <v>57</v>
      </c>
      <c r="J720" s="819"/>
    </row>
    <row r="721" spans="1:11" x14ac:dyDescent="0.25">
      <c r="A721" s="1183"/>
      <c r="B721" s="246"/>
      <c r="C721" s="816"/>
      <c r="D721" s="820"/>
      <c r="E721" s="825" t="s">
        <v>868</v>
      </c>
      <c r="F721" s="831">
        <v>20</v>
      </c>
      <c r="G721" s="831">
        <v>20</v>
      </c>
      <c r="H721" s="831">
        <v>20</v>
      </c>
      <c r="I721" s="831">
        <v>20</v>
      </c>
      <c r="J721" s="819"/>
    </row>
    <row r="722" spans="1:11" x14ac:dyDescent="0.25">
      <c r="A722" s="1183"/>
      <c r="B722" s="246"/>
      <c r="C722" s="816"/>
      <c r="D722" s="820"/>
      <c r="E722" s="825" t="s">
        <v>869</v>
      </c>
      <c r="F722" s="832" t="e">
        <f ca="1">INDEX(INDIRECT(_xlfn.CONCAT("'",_xlfn.CONCAT("0",K715),"'","!K:K")),MATCH(F715,INDIRECT(_xlfn.CONCAT("'",_xlfn.CONCAT("0",K715),"'","!F:F")),0))</f>
        <v>#NAME?</v>
      </c>
      <c r="G722" s="833" t="e">
        <f ca="1">INDEX(INDIRECT(_xlfn.CONCAT("'",_xlfn.CONCAT("0",K715," SH"),"'","!E25:BF25")),MATCH(F715,INDIRECT(_xlfn.CONCAT("'",_xlfn.CONCAT("0",K715," SH"),"'","!E8:BF8")),0))</f>
        <v>#NAME?</v>
      </c>
      <c r="H722" s="833" t="e">
        <f ca="1">INDEX(INDIRECT(_xlfn.CONCAT("'",_xlfn.CONCAT("0",K715," SH"),"'","!E51:BF51")),MATCH(F715,INDIRECT(_xlfn.CONCAT("'",_xlfn.CONCAT("0",K715," SH"),"'","!E34:BF34")),0))</f>
        <v>#NAME?</v>
      </c>
      <c r="I722" s="833" t="e">
        <f ca="1">INDEX(INDIRECT(_xlfn.CONCAT("'",_xlfn.CONCAT("0",K715," SH"),"'","!E77:BF77")),MATCH(F715,INDIRECT(_xlfn.CONCAT("'",_xlfn.CONCAT("0",K715," SH"),"'","!E60:BF60")),0))</f>
        <v>#NAME?</v>
      </c>
      <c r="J722" s="819"/>
    </row>
    <row r="723" spans="1:11" x14ac:dyDescent="0.25">
      <c r="A723" s="1183"/>
      <c r="B723" s="246"/>
      <c r="C723" s="816"/>
      <c r="D723" s="820"/>
      <c r="E723" s="825" t="s">
        <v>870</v>
      </c>
      <c r="F723" s="832" t="e">
        <f ca="1">IF(F721=0*(OR(F722=0))," ",F722/F721)</f>
        <v>#NAME?</v>
      </c>
      <c r="G723" s="832" t="e">
        <f ca="1">IF(G721=0*(OR(G722=0))," ",G722/G721)</f>
        <v>#NAME?</v>
      </c>
      <c r="H723" s="832" t="e">
        <f ca="1">IF(H721=0*(OR(H722=0))," ",H722/H721)</f>
        <v>#NAME?</v>
      </c>
      <c r="I723" s="832" t="e">
        <f ca="1">IF(I721=0*(OR(I722=0))," ",I722/I721)</f>
        <v>#NAME?</v>
      </c>
      <c r="J723" s="819"/>
    </row>
    <row r="724" spans="1:11" x14ac:dyDescent="0.25">
      <c r="A724" s="1183"/>
      <c r="B724" s="246"/>
      <c r="C724" s="816"/>
      <c r="D724" s="820"/>
      <c r="E724" s="825" t="s">
        <v>871</v>
      </c>
      <c r="F724" s="834"/>
      <c r="G724" s="835">
        <f t="shared" ref="G724:I725" si="45">IF(F721=0," ",((G721-F721)/F721))</f>
        <v>0</v>
      </c>
      <c r="H724" s="835">
        <f t="shared" si="45"/>
        <v>0</v>
      </c>
      <c r="I724" s="835">
        <f t="shared" si="45"/>
        <v>0</v>
      </c>
      <c r="J724" s="819"/>
    </row>
    <row r="725" spans="1:11" x14ac:dyDescent="0.25">
      <c r="A725" s="1183"/>
      <c r="B725" s="246"/>
      <c r="C725" s="816"/>
      <c r="D725" s="820"/>
      <c r="E725" s="825" t="s">
        <v>872</v>
      </c>
      <c r="F725" s="834"/>
      <c r="G725" s="835" t="e">
        <f t="shared" ca="1" si="45"/>
        <v>#NAME?</v>
      </c>
      <c r="H725" s="835" t="e">
        <f t="shared" ca="1" si="45"/>
        <v>#NAME?</v>
      </c>
      <c r="I725" s="835" t="e">
        <f t="shared" ca="1" si="45"/>
        <v>#NAME?</v>
      </c>
      <c r="J725" s="819"/>
    </row>
    <row r="726" spans="1:11" x14ac:dyDescent="0.25">
      <c r="A726" s="1183"/>
      <c r="B726" s="246"/>
      <c r="C726" s="816"/>
      <c r="D726" s="820"/>
      <c r="E726" s="825" t="s">
        <v>873</v>
      </c>
      <c r="F726" s="834"/>
      <c r="G726" s="835" t="e">
        <f ca="1">IF(IF(G721=0,0,(G722/G721))=0," ",((G722-F722)/F722))</f>
        <v>#NAME?</v>
      </c>
      <c r="H726" s="835" t="e">
        <f ca="1">IF(IF(H721=0,0,(H722/H721))=0," ",((H722-G722)/G722))</f>
        <v>#NAME?</v>
      </c>
      <c r="I726" s="835" t="e">
        <f ca="1">IF(IF(I721=0,0,(I722/I721))=0," ",((I722-H722)/H722))</f>
        <v>#NAME?</v>
      </c>
      <c r="J726" s="819"/>
    </row>
    <row r="727" spans="1:11" x14ac:dyDescent="0.25">
      <c r="A727" s="1183"/>
      <c r="B727" s="246"/>
      <c r="C727" s="816"/>
      <c r="D727" s="817">
        <v>102</v>
      </c>
      <c r="E727" s="818" t="s">
        <v>34</v>
      </c>
      <c r="F727" s="1177" t="s">
        <v>567</v>
      </c>
      <c r="G727" s="1178"/>
      <c r="H727" s="1178"/>
      <c r="I727" s="1179"/>
      <c r="J727" s="819"/>
      <c r="K727" s="431">
        <v>3280</v>
      </c>
    </row>
    <row r="728" spans="1:11" x14ac:dyDescent="0.25">
      <c r="A728" s="1183"/>
      <c r="B728" s="246"/>
      <c r="C728" s="816"/>
      <c r="D728" s="820"/>
      <c r="E728" s="821" t="s">
        <v>50</v>
      </c>
      <c r="F728" s="822"/>
      <c r="G728" s="823"/>
      <c r="H728" s="823"/>
      <c r="I728" s="824"/>
      <c r="J728" s="819"/>
    </row>
    <row r="729" spans="1:11" x14ac:dyDescent="0.25">
      <c r="A729" s="1183"/>
      <c r="B729" s="246"/>
      <c r="C729" s="816"/>
      <c r="D729" s="820"/>
      <c r="E729" s="825" t="s">
        <v>867</v>
      </c>
      <c r="F729" s="1177" t="s">
        <v>19</v>
      </c>
      <c r="G729" s="1178"/>
      <c r="H729" s="1178"/>
      <c r="I729" s="1179"/>
      <c r="J729" s="819"/>
    </row>
    <row r="730" spans="1:11" x14ac:dyDescent="0.25">
      <c r="A730" s="1183"/>
      <c r="B730" s="246"/>
      <c r="C730" s="816"/>
      <c r="D730" s="820"/>
      <c r="E730" s="825" t="s">
        <v>28</v>
      </c>
      <c r="F730" s="1177" t="s">
        <v>42</v>
      </c>
      <c r="G730" s="1178"/>
      <c r="H730" s="1178"/>
      <c r="I730" s="1179"/>
      <c r="J730" s="819"/>
    </row>
    <row r="731" spans="1:11" x14ac:dyDescent="0.25">
      <c r="A731" s="1183"/>
      <c r="B731" s="246"/>
      <c r="C731" s="816"/>
      <c r="D731" s="820"/>
      <c r="E731" s="1180"/>
      <c r="F731" s="337">
        <v>2023</v>
      </c>
      <c r="G731" s="826">
        <v>2024</v>
      </c>
      <c r="H731" s="826">
        <v>2025</v>
      </c>
      <c r="I731" s="827">
        <v>2026</v>
      </c>
      <c r="J731" s="819"/>
    </row>
    <row r="732" spans="1:11" x14ac:dyDescent="0.25">
      <c r="A732" s="1183"/>
      <c r="B732" s="246"/>
      <c r="C732" s="816"/>
      <c r="D732" s="820"/>
      <c r="E732" s="1181"/>
      <c r="F732" s="828" t="s">
        <v>56</v>
      </c>
      <c r="G732" s="829" t="s">
        <v>57</v>
      </c>
      <c r="H732" s="829" t="s">
        <v>57</v>
      </c>
      <c r="I732" s="830" t="s">
        <v>57</v>
      </c>
      <c r="J732" s="819"/>
    </row>
    <row r="733" spans="1:11" x14ac:dyDescent="0.25">
      <c r="A733" s="1183"/>
      <c r="B733" s="246"/>
      <c r="C733" s="816"/>
      <c r="D733" s="820"/>
      <c r="E733" s="825" t="s">
        <v>868</v>
      </c>
      <c r="F733" s="831">
        <v>40</v>
      </c>
      <c r="G733" s="831">
        <v>40</v>
      </c>
      <c r="H733" s="831">
        <v>40</v>
      </c>
      <c r="I733" s="831">
        <v>40</v>
      </c>
      <c r="J733" s="819"/>
    </row>
    <row r="734" spans="1:11" x14ac:dyDescent="0.25">
      <c r="A734" s="1183"/>
      <c r="B734" s="246"/>
      <c r="C734" s="816"/>
      <c r="D734" s="820"/>
      <c r="E734" s="825" t="s">
        <v>869</v>
      </c>
      <c r="F734" s="832" t="e">
        <f ca="1">INDEX(INDIRECT(_xlfn.CONCAT("'",_xlfn.CONCAT("0",K727),"'","!K:K")),MATCH(F727,INDIRECT(_xlfn.CONCAT("'",_xlfn.CONCAT("0",K727),"'","!F:F")),0))</f>
        <v>#NAME?</v>
      </c>
      <c r="G734" s="833" t="e">
        <f ca="1">INDEX(INDIRECT(_xlfn.CONCAT("'",_xlfn.CONCAT("0",K727," SH"),"'","!E25:BF25")),MATCH(F727,INDIRECT(_xlfn.CONCAT("'",_xlfn.CONCAT("0",K727," SH"),"'","!E8:BF8")),0))</f>
        <v>#NAME?</v>
      </c>
      <c r="H734" s="833" t="e">
        <f ca="1">INDEX(INDIRECT(_xlfn.CONCAT("'",_xlfn.CONCAT("0",K727," SH"),"'","!E51:BF51")),MATCH(F727,INDIRECT(_xlfn.CONCAT("'",_xlfn.CONCAT("0",K727," SH"),"'","!E34:BF34")),0))</f>
        <v>#NAME?</v>
      </c>
      <c r="I734" s="833" t="e">
        <f ca="1">INDEX(INDIRECT(_xlfn.CONCAT("'",_xlfn.CONCAT("0",K727," SH"),"'","!E77:BF77")),MATCH(F727,INDIRECT(_xlfn.CONCAT("'",_xlfn.CONCAT("0",K727," SH"),"'","!E60:BF60")),0))</f>
        <v>#NAME?</v>
      </c>
      <c r="J734" s="819"/>
    </row>
    <row r="735" spans="1:11" x14ac:dyDescent="0.25">
      <c r="A735" s="1183"/>
      <c r="B735" s="246"/>
      <c r="C735" s="816"/>
      <c r="D735" s="820"/>
      <c r="E735" s="825" t="s">
        <v>870</v>
      </c>
      <c r="F735" s="832" t="e">
        <f ca="1">IF(F733=0*(OR(F734=0))," ",F734/F733)</f>
        <v>#NAME?</v>
      </c>
      <c r="G735" s="832" t="e">
        <f ca="1">IF(G733=0*(OR(G734=0))," ",G734/G733)</f>
        <v>#NAME?</v>
      </c>
      <c r="H735" s="832" t="e">
        <f ca="1">IF(H733=0*(OR(H734=0))," ",H734/H733)</f>
        <v>#NAME?</v>
      </c>
      <c r="I735" s="832" t="e">
        <f ca="1">IF(I733=0*(OR(I734=0))," ",I734/I733)</f>
        <v>#NAME?</v>
      </c>
      <c r="J735" s="819"/>
    </row>
    <row r="736" spans="1:11" x14ac:dyDescent="0.25">
      <c r="A736" s="1183"/>
      <c r="B736" s="246"/>
      <c r="C736" s="816"/>
      <c r="D736" s="820"/>
      <c r="E736" s="825" t="s">
        <v>871</v>
      </c>
      <c r="F736" s="834"/>
      <c r="G736" s="835">
        <f t="shared" ref="G736:I737" si="46">IF(F733=0," ",((G733-F733)/F733))</f>
        <v>0</v>
      </c>
      <c r="H736" s="835">
        <f t="shared" si="46"/>
        <v>0</v>
      </c>
      <c r="I736" s="835">
        <f t="shared" si="46"/>
        <v>0</v>
      </c>
      <c r="J736" s="819"/>
    </row>
    <row r="737" spans="1:11" x14ac:dyDescent="0.25">
      <c r="A737" s="1183"/>
      <c r="B737" s="246"/>
      <c r="C737" s="816"/>
      <c r="D737" s="820"/>
      <c r="E737" s="825" t="s">
        <v>872</v>
      </c>
      <c r="F737" s="834"/>
      <c r="G737" s="835" t="e">
        <f t="shared" ca="1" si="46"/>
        <v>#NAME?</v>
      </c>
      <c r="H737" s="835" t="e">
        <f t="shared" ca="1" si="46"/>
        <v>#NAME?</v>
      </c>
      <c r="I737" s="835" t="e">
        <f t="shared" ca="1" si="46"/>
        <v>#NAME?</v>
      </c>
      <c r="J737" s="819"/>
    </row>
    <row r="738" spans="1:11" x14ac:dyDescent="0.25">
      <c r="A738" s="1183"/>
      <c r="B738" s="246"/>
      <c r="C738" s="816"/>
      <c r="D738" s="820"/>
      <c r="E738" s="825" t="s">
        <v>873</v>
      </c>
      <c r="F738" s="834"/>
      <c r="G738" s="835" t="e">
        <f ca="1">IF(IF(G733=0,0,(G734/G733))=0," ",((G734-F734)/F734))</f>
        <v>#NAME?</v>
      </c>
      <c r="H738" s="835" t="e">
        <f ca="1">IF(IF(H733=0,0,(H734/H733))=0," ",((H734-G734)/G734))</f>
        <v>#NAME?</v>
      </c>
      <c r="I738" s="835" t="e">
        <f ca="1">IF(IF(I733=0,0,(I734/I733))=0," ",((I734-H734)/H734))</f>
        <v>#NAME?</v>
      </c>
      <c r="J738" s="819"/>
    </row>
    <row r="739" spans="1:11" x14ac:dyDescent="0.25">
      <c r="A739" s="1183"/>
      <c r="B739" s="246"/>
      <c r="C739" s="816"/>
      <c r="D739" s="817">
        <v>118</v>
      </c>
      <c r="E739" s="818" t="s">
        <v>34</v>
      </c>
      <c r="F739" s="1177" t="s">
        <v>569</v>
      </c>
      <c r="G739" s="1178"/>
      <c r="H739" s="1178"/>
      <c r="I739" s="1179"/>
      <c r="J739" s="819"/>
      <c r="K739" s="431">
        <v>3280</v>
      </c>
    </row>
    <row r="740" spans="1:11" x14ac:dyDescent="0.25">
      <c r="A740" s="1183"/>
      <c r="B740" s="246"/>
      <c r="C740" s="816"/>
      <c r="D740" s="820"/>
      <c r="E740" s="821" t="s">
        <v>50</v>
      </c>
      <c r="F740" s="822"/>
      <c r="G740" s="823"/>
      <c r="H740" s="823"/>
      <c r="I740" s="824"/>
      <c r="J740" s="819"/>
    </row>
    <row r="741" spans="1:11" x14ac:dyDescent="0.25">
      <c r="A741" s="1183"/>
      <c r="B741" s="246"/>
      <c r="C741" s="816"/>
      <c r="D741" s="820"/>
      <c r="E741" s="825" t="s">
        <v>867</v>
      </c>
      <c r="F741" s="1177" t="s">
        <v>19</v>
      </c>
      <c r="G741" s="1178"/>
      <c r="H741" s="1178"/>
      <c r="I741" s="1179"/>
      <c r="J741" s="819"/>
    </row>
    <row r="742" spans="1:11" x14ac:dyDescent="0.25">
      <c r="A742" s="1183"/>
      <c r="B742" s="246"/>
      <c r="C742" s="816"/>
      <c r="D742" s="820"/>
      <c r="E742" s="825" t="s">
        <v>28</v>
      </c>
      <c r="F742" s="1177" t="s">
        <v>570</v>
      </c>
      <c r="G742" s="1178"/>
      <c r="H742" s="1178"/>
      <c r="I742" s="1179"/>
      <c r="J742" s="819"/>
    </row>
    <row r="743" spans="1:11" x14ac:dyDescent="0.25">
      <c r="A743" s="1183"/>
      <c r="B743" s="246"/>
      <c r="C743" s="816"/>
      <c r="D743" s="820"/>
      <c r="E743" s="1180"/>
      <c r="F743" s="337">
        <v>2023</v>
      </c>
      <c r="G743" s="826">
        <v>2024</v>
      </c>
      <c r="H743" s="826">
        <v>2025</v>
      </c>
      <c r="I743" s="827">
        <v>2026</v>
      </c>
      <c r="J743" s="819"/>
    </row>
    <row r="744" spans="1:11" x14ac:dyDescent="0.25">
      <c r="A744" s="1183"/>
      <c r="B744" s="246"/>
      <c r="C744" s="816"/>
      <c r="D744" s="820"/>
      <c r="E744" s="1181"/>
      <c r="F744" s="828" t="s">
        <v>56</v>
      </c>
      <c r="G744" s="829" t="s">
        <v>57</v>
      </c>
      <c r="H744" s="829" t="s">
        <v>57</v>
      </c>
      <c r="I744" s="830" t="s">
        <v>57</v>
      </c>
      <c r="J744" s="819"/>
    </row>
    <row r="745" spans="1:11" x14ac:dyDescent="0.25">
      <c r="A745" s="1183"/>
      <c r="B745" s="246"/>
      <c r="C745" s="816"/>
      <c r="D745" s="820"/>
      <c r="E745" s="825" t="s">
        <v>868</v>
      </c>
      <c r="F745" s="831">
        <v>40</v>
      </c>
      <c r="G745" s="831">
        <v>40</v>
      </c>
      <c r="H745" s="831">
        <v>40</v>
      </c>
      <c r="I745" s="831">
        <v>40</v>
      </c>
      <c r="J745" s="819"/>
    </row>
    <row r="746" spans="1:11" x14ac:dyDescent="0.25">
      <c r="A746" s="1183"/>
      <c r="B746" s="246"/>
      <c r="C746" s="816"/>
      <c r="D746" s="820"/>
      <c r="E746" s="825" t="s">
        <v>869</v>
      </c>
      <c r="F746" s="832" t="e">
        <f ca="1">INDEX(INDIRECT(_xlfn.CONCAT("'",_xlfn.CONCAT("0",K739),"'","!K:K")),MATCH(F739,INDIRECT(_xlfn.CONCAT("'",_xlfn.CONCAT("0",K739),"'","!F:F")),0))</f>
        <v>#NAME?</v>
      </c>
      <c r="G746" s="833" t="e">
        <f ca="1">INDEX(INDIRECT(_xlfn.CONCAT("'",_xlfn.CONCAT("0",K739," SH"),"'","!E25:BF25")),MATCH(F739,INDIRECT(_xlfn.CONCAT("'",_xlfn.CONCAT("0",K739," SH"),"'","!E8:BF8")),0))</f>
        <v>#NAME?</v>
      </c>
      <c r="H746" s="833" t="e">
        <f ca="1">INDEX(INDIRECT(_xlfn.CONCAT("'",_xlfn.CONCAT("0",K739," SH"),"'","!E51:BF51")),MATCH(F739,INDIRECT(_xlfn.CONCAT("'",_xlfn.CONCAT("0",K739," SH"),"'","!E34:BF34")),0))</f>
        <v>#NAME?</v>
      </c>
      <c r="I746" s="833" t="e">
        <f ca="1">INDEX(INDIRECT(_xlfn.CONCAT("'",_xlfn.CONCAT("0",K739," SH"),"'","!E77:BF77")),MATCH(F739,INDIRECT(_xlfn.CONCAT("'",_xlfn.CONCAT("0",K739," SH"),"'","!E60:BF60")),0))</f>
        <v>#NAME?</v>
      </c>
      <c r="J746" s="819"/>
    </row>
    <row r="747" spans="1:11" x14ac:dyDescent="0.25">
      <c r="A747" s="1183"/>
      <c r="B747" s="246"/>
      <c r="C747" s="816"/>
      <c r="D747" s="820"/>
      <c r="E747" s="825" t="s">
        <v>870</v>
      </c>
      <c r="F747" s="832" t="e">
        <f ca="1">IF(F745=0*(OR(F746=0))," ",F746/F745)</f>
        <v>#NAME?</v>
      </c>
      <c r="G747" s="832" t="e">
        <f ca="1">IF(G745=0*(OR(G746=0))," ",G746/G745)</f>
        <v>#NAME?</v>
      </c>
      <c r="H747" s="832" t="e">
        <f ca="1">IF(H745=0*(OR(H746=0))," ",H746/H745)</f>
        <v>#NAME?</v>
      </c>
      <c r="I747" s="832" t="e">
        <f ca="1">IF(I745=0*(OR(I746=0))," ",I746/I745)</f>
        <v>#NAME?</v>
      </c>
      <c r="J747" s="819"/>
    </row>
    <row r="748" spans="1:11" x14ac:dyDescent="0.25">
      <c r="A748" s="1183"/>
      <c r="B748" s="246"/>
      <c r="C748" s="816"/>
      <c r="D748" s="820"/>
      <c r="E748" s="825" t="s">
        <v>871</v>
      </c>
      <c r="F748" s="834"/>
      <c r="G748" s="835">
        <f t="shared" ref="G748:I749" si="47">IF(F745=0," ",((G745-F745)/F745))</f>
        <v>0</v>
      </c>
      <c r="H748" s="835">
        <f t="shared" si="47"/>
        <v>0</v>
      </c>
      <c r="I748" s="835">
        <f t="shared" si="47"/>
        <v>0</v>
      </c>
      <c r="J748" s="819"/>
    </row>
    <row r="749" spans="1:11" x14ac:dyDescent="0.25">
      <c r="A749" s="1183"/>
      <c r="B749" s="246"/>
      <c r="C749" s="816"/>
      <c r="D749" s="820"/>
      <c r="E749" s="825" t="s">
        <v>872</v>
      </c>
      <c r="F749" s="834"/>
      <c r="G749" s="835" t="e">
        <f t="shared" ca="1" si="47"/>
        <v>#NAME?</v>
      </c>
      <c r="H749" s="835" t="e">
        <f t="shared" ca="1" si="47"/>
        <v>#NAME?</v>
      </c>
      <c r="I749" s="835" t="e">
        <f t="shared" ca="1" si="47"/>
        <v>#NAME?</v>
      </c>
      <c r="J749" s="819"/>
    </row>
    <row r="750" spans="1:11" x14ac:dyDescent="0.25">
      <c r="A750" s="1183"/>
      <c r="B750" s="246"/>
      <c r="C750" s="816"/>
      <c r="D750" s="820"/>
      <c r="E750" s="825" t="s">
        <v>873</v>
      </c>
      <c r="F750" s="834"/>
      <c r="G750" s="835" t="e">
        <f ca="1">IF(IF(G745=0,0,(G746/G745))=0," ",((G746-F746)/F746))</f>
        <v>#NAME?</v>
      </c>
      <c r="H750" s="835" t="e">
        <f ca="1">IF(IF(H745=0,0,(H746/H745))=0," ",((H746-G746)/G746))</f>
        <v>#NAME?</v>
      </c>
      <c r="I750" s="835" t="e">
        <f ca="1">IF(IF(I745=0,0,(I746/I745))=0," ",((I746-H746)/H746))</f>
        <v>#NAME?</v>
      </c>
      <c r="J750" s="819"/>
    </row>
    <row r="751" spans="1:11" x14ac:dyDescent="0.25">
      <c r="A751" s="1183"/>
      <c r="B751" s="246"/>
      <c r="C751" s="816"/>
      <c r="D751" s="817">
        <v>468</v>
      </c>
      <c r="E751" s="818" t="s">
        <v>34</v>
      </c>
      <c r="F751" s="1177" t="s">
        <v>572</v>
      </c>
      <c r="G751" s="1178"/>
      <c r="H751" s="1178"/>
      <c r="I751" s="1179"/>
      <c r="J751" s="819"/>
      <c r="K751" s="431">
        <v>3280</v>
      </c>
    </row>
    <row r="752" spans="1:11" x14ac:dyDescent="0.25">
      <c r="A752" s="1183"/>
      <c r="B752" s="246"/>
      <c r="C752" s="816"/>
      <c r="D752" s="820"/>
      <c r="E752" s="821" t="s">
        <v>50</v>
      </c>
      <c r="F752" s="822"/>
      <c r="G752" s="823"/>
      <c r="H752" s="823"/>
      <c r="I752" s="824"/>
      <c r="J752" s="819"/>
    </row>
    <row r="753" spans="1:11" x14ac:dyDescent="0.25">
      <c r="A753" s="1183"/>
      <c r="B753" s="246"/>
      <c r="C753" s="816"/>
      <c r="D753" s="820"/>
      <c r="E753" s="825" t="s">
        <v>867</v>
      </c>
      <c r="F753" s="1177" t="s">
        <v>19</v>
      </c>
      <c r="G753" s="1178"/>
      <c r="H753" s="1178"/>
      <c r="I753" s="1179"/>
      <c r="J753" s="819"/>
    </row>
    <row r="754" spans="1:11" x14ac:dyDescent="0.25">
      <c r="A754" s="1183"/>
      <c r="B754" s="246"/>
      <c r="C754" s="816"/>
      <c r="D754" s="820"/>
      <c r="E754" s="825" t="s">
        <v>28</v>
      </c>
      <c r="F754" s="1177" t="s">
        <v>414</v>
      </c>
      <c r="G754" s="1178"/>
      <c r="H754" s="1178"/>
      <c r="I754" s="1179"/>
      <c r="J754" s="819"/>
    </row>
    <row r="755" spans="1:11" x14ac:dyDescent="0.25">
      <c r="A755" s="1183"/>
      <c r="B755" s="246"/>
      <c r="C755" s="816"/>
      <c r="D755" s="820"/>
      <c r="E755" s="1180"/>
      <c r="F755" s="337">
        <v>2023</v>
      </c>
      <c r="G755" s="826">
        <v>2024</v>
      </c>
      <c r="H755" s="826">
        <v>2025</v>
      </c>
      <c r="I755" s="827">
        <v>2026</v>
      </c>
      <c r="J755" s="819"/>
    </row>
    <row r="756" spans="1:11" x14ac:dyDescent="0.25">
      <c r="A756" s="1183"/>
      <c r="B756" s="246"/>
      <c r="C756" s="816"/>
      <c r="D756" s="820"/>
      <c r="E756" s="1181"/>
      <c r="F756" s="828" t="s">
        <v>56</v>
      </c>
      <c r="G756" s="829" t="s">
        <v>57</v>
      </c>
      <c r="H756" s="829" t="s">
        <v>57</v>
      </c>
      <c r="I756" s="830" t="s">
        <v>57</v>
      </c>
      <c r="J756" s="819"/>
    </row>
    <row r="757" spans="1:11" x14ac:dyDescent="0.25">
      <c r="A757" s="1183"/>
      <c r="B757" s="246"/>
      <c r="C757" s="816"/>
      <c r="D757" s="820"/>
      <c r="E757" s="825" t="s">
        <v>868</v>
      </c>
      <c r="F757" s="831">
        <v>960</v>
      </c>
      <c r="G757" s="831">
        <v>960</v>
      </c>
      <c r="H757" s="831">
        <v>960</v>
      </c>
      <c r="I757" s="831">
        <v>960</v>
      </c>
      <c r="J757" s="819"/>
    </row>
    <row r="758" spans="1:11" x14ac:dyDescent="0.25">
      <c r="A758" s="1183"/>
      <c r="B758" s="246"/>
      <c r="C758" s="816"/>
      <c r="D758" s="820"/>
      <c r="E758" s="825" t="s">
        <v>869</v>
      </c>
      <c r="F758" s="832" t="e">
        <f ca="1">INDEX(INDIRECT(_xlfn.CONCAT("'",_xlfn.CONCAT("0",K751),"'","!K:K")),MATCH(F751,INDIRECT(_xlfn.CONCAT("'",_xlfn.CONCAT("0",K751),"'","!F:F")),0))</f>
        <v>#NAME?</v>
      </c>
      <c r="G758" s="833" t="e">
        <f ca="1">INDEX(INDIRECT(_xlfn.CONCAT("'",_xlfn.CONCAT("0",K751," SH"),"'","!E25:BF25")),MATCH(F751,INDIRECT(_xlfn.CONCAT("'",_xlfn.CONCAT("0",K751," SH"),"'","!E8:BF8")),0))</f>
        <v>#NAME?</v>
      </c>
      <c r="H758" s="833" t="e">
        <f ca="1">INDEX(INDIRECT(_xlfn.CONCAT("'",_xlfn.CONCAT("0",K751," SH"),"'","!E51:BF51")),MATCH(F751,INDIRECT(_xlfn.CONCAT("'",_xlfn.CONCAT("0",K751," SH"),"'","!E34:BF34")),0))</f>
        <v>#NAME?</v>
      </c>
      <c r="I758" s="833" t="e">
        <f ca="1">INDEX(INDIRECT(_xlfn.CONCAT("'",_xlfn.CONCAT("0",K751," SH"),"'","!E77:BF77")),MATCH(F751,INDIRECT(_xlfn.CONCAT("'",_xlfn.CONCAT("0",K751," SH"),"'","!E60:BF60")),0))</f>
        <v>#NAME?</v>
      </c>
      <c r="J758" s="819"/>
    </row>
    <row r="759" spans="1:11" x14ac:dyDescent="0.25">
      <c r="A759" s="1183"/>
      <c r="B759" s="246"/>
      <c r="C759" s="816"/>
      <c r="D759" s="820"/>
      <c r="E759" s="825" t="s">
        <v>870</v>
      </c>
      <c r="F759" s="832" t="e">
        <f ca="1">IF(F757=0*(OR(F758=0))," ",F758/F757)</f>
        <v>#NAME?</v>
      </c>
      <c r="G759" s="832" t="e">
        <f ca="1">IF(G757=0*(OR(G758=0))," ",G758/G757)</f>
        <v>#NAME?</v>
      </c>
      <c r="H759" s="832" t="e">
        <f ca="1">IF(H757=0*(OR(H758=0))," ",H758/H757)</f>
        <v>#NAME?</v>
      </c>
      <c r="I759" s="832" t="e">
        <f ca="1">IF(I757=0*(OR(I758=0))," ",I758/I757)</f>
        <v>#NAME?</v>
      </c>
      <c r="J759" s="819"/>
    </row>
    <row r="760" spans="1:11" x14ac:dyDescent="0.25">
      <c r="A760" s="1183"/>
      <c r="B760" s="246"/>
      <c r="C760" s="816"/>
      <c r="D760" s="820"/>
      <c r="E760" s="825" t="s">
        <v>871</v>
      </c>
      <c r="F760" s="834"/>
      <c r="G760" s="835">
        <f t="shared" ref="G760:I761" si="48">IF(F757=0," ",((G757-F757)/F757))</f>
        <v>0</v>
      </c>
      <c r="H760" s="835">
        <f t="shared" si="48"/>
        <v>0</v>
      </c>
      <c r="I760" s="835">
        <f t="shared" si="48"/>
        <v>0</v>
      </c>
      <c r="J760" s="819"/>
    </row>
    <row r="761" spans="1:11" x14ac:dyDescent="0.25">
      <c r="A761" s="1183"/>
      <c r="B761" s="246"/>
      <c r="C761" s="816"/>
      <c r="D761" s="820"/>
      <c r="E761" s="825" t="s">
        <v>872</v>
      </c>
      <c r="F761" s="834"/>
      <c r="G761" s="835" t="e">
        <f t="shared" ca="1" si="48"/>
        <v>#NAME?</v>
      </c>
      <c r="H761" s="835" t="e">
        <f t="shared" ca="1" si="48"/>
        <v>#NAME?</v>
      </c>
      <c r="I761" s="835" t="e">
        <f t="shared" ca="1" si="48"/>
        <v>#NAME?</v>
      </c>
      <c r="J761" s="819"/>
    </row>
    <row r="762" spans="1:11" x14ac:dyDescent="0.25">
      <c r="A762" s="1183"/>
      <c r="B762" s="246"/>
      <c r="C762" s="816"/>
      <c r="D762" s="820"/>
      <c r="E762" s="825" t="s">
        <v>873</v>
      </c>
      <c r="F762" s="834"/>
      <c r="G762" s="835" t="e">
        <f ca="1">IF(IF(G757=0,0,(G758/G757))=0," ",((G758-F758)/F758))</f>
        <v>#NAME?</v>
      </c>
      <c r="H762" s="835" t="e">
        <f ca="1">IF(IF(H757=0,0,(H758/H757))=0," ",((H758-G758)/G758))</f>
        <v>#NAME?</v>
      </c>
      <c r="I762" s="835" t="e">
        <f ca="1">IF(IF(I757=0,0,(I758/I757))=0," ",((I758-H758)/H758))</f>
        <v>#NAME?</v>
      </c>
      <c r="J762" s="819"/>
    </row>
    <row r="763" spans="1:11" x14ac:dyDescent="0.25">
      <c r="A763" s="1183"/>
      <c r="B763" s="246"/>
      <c r="C763" s="816"/>
      <c r="D763" s="817">
        <v>363</v>
      </c>
      <c r="E763" s="818" t="s">
        <v>34</v>
      </c>
      <c r="F763" s="1177" t="s">
        <v>574</v>
      </c>
      <c r="G763" s="1178"/>
      <c r="H763" s="1178"/>
      <c r="I763" s="1179"/>
      <c r="J763" s="819"/>
      <c r="K763" s="431">
        <v>3280</v>
      </c>
    </row>
    <row r="764" spans="1:11" x14ac:dyDescent="0.25">
      <c r="A764" s="1183"/>
      <c r="B764" s="246"/>
      <c r="C764" s="816"/>
      <c r="D764" s="820"/>
      <c r="E764" s="821" t="s">
        <v>50</v>
      </c>
      <c r="F764" s="822"/>
      <c r="G764" s="823"/>
      <c r="H764" s="823"/>
      <c r="I764" s="824"/>
      <c r="J764" s="819"/>
    </row>
    <row r="765" spans="1:11" x14ac:dyDescent="0.25">
      <c r="A765" s="1183"/>
      <c r="B765" s="246"/>
      <c r="C765" s="816"/>
      <c r="D765" s="820"/>
      <c r="E765" s="825" t="s">
        <v>867</v>
      </c>
      <c r="F765" s="1177" t="s">
        <v>19</v>
      </c>
      <c r="G765" s="1178"/>
      <c r="H765" s="1178"/>
      <c r="I765" s="1179"/>
      <c r="J765" s="819"/>
    </row>
    <row r="766" spans="1:11" x14ac:dyDescent="0.25">
      <c r="A766" s="1183"/>
      <c r="B766" s="246"/>
      <c r="C766" s="816"/>
      <c r="D766" s="820"/>
      <c r="E766" s="825" t="s">
        <v>28</v>
      </c>
      <c r="F766" s="1177" t="s">
        <v>42</v>
      </c>
      <c r="G766" s="1178"/>
      <c r="H766" s="1178"/>
      <c r="I766" s="1179"/>
      <c r="J766" s="819"/>
    </row>
    <row r="767" spans="1:11" x14ac:dyDescent="0.25">
      <c r="A767" s="1183"/>
      <c r="B767" s="246"/>
      <c r="C767" s="816"/>
      <c r="D767" s="820"/>
      <c r="E767" s="1180"/>
      <c r="F767" s="337">
        <v>2023</v>
      </c>
      <c r="G767" s="826">
        <v>2024</v>
      </c>
      <c r="H767" s="826">
        <v>2025</v>
      </c>
      <c r="I767" s="827">
        <v>2026</v>
      </c>
      <c r="J767" s="819"/>
    </row>
    <row r="768" spans="1:11" x14ac:dyDescent="0.25">
      <c r="A768" s="1183"/>
      <c r="B768" s="246"/>
      <c r="C768" s="816"/>
      <c r="D768" s="820"/>
      <c r="E768" s="1181"/>
      <c r="F768" s="828" t="s">
        <v>56</v>
      </c>
      <c r="G768" s="829" t="s">
        <v>57</v>
      </c>
      <c r="H768" s="829" t="s">
        <v>57</v>
      </c>
      <c r="I768" s="830" t="s">
        <v>57</v>
      </c>
      <c r="J768" s="819"/>
    </row>
    <row r="769" spans="1:11" x14ac:dyDescent="0.25">
      <c r="A769" s="1183"/>
      <c r="B769" s="246"/>
      <c r="C769" s="816"/>
      <c r="D769" s="820"/>
      <c r="E769" s="825" t="s">
        <v>868</v>
      </c>
      <c r="F769" s="831">
        <v>212</v>
      </c>
      <c r="G769" s="831">
        <v>215</v>
      </c>
      <c r="H769" s="831">
        <v>215</v>
      </c>
      <c r="I769" s="831">
        <v>215</v>
      </c>
      <c r="J769" s="819"/>
    </row>
    <row r="770" spans="1:11" x14ac:dyDescent="0.25">
      <c r="A770" s="1183"/>
      <c r="B770" s="246"/>
      <c r="C770" s="816"/>
      <c r="D770" s="820"/>
      <c r="E770" s="825" t="s">
        <v>869</v>
      </c>
      <c r="F770" s="832" t="e">
        <f ca="1">INDEX(INDIRECT(_xlfn.CONCAT("'",_xlfn.CONCAT("0",K763),"'","!K:K")),MATCH(F763,INDIRECT(_xlfn.CONCAT("'",_xlfn.CONCAT("0",K763),"'","!F:F")),0))</f>
        <v>#NAME?</v>
      </c>
      <c r="G770" s="833" t="e">
        <f ca="1">INDEX(INDIRECT(_xlfn.CONCAT("'",_xlfn.CONCAT("0",K763," SH"),"'","!E25:BF25")),MATCH(F763,INDIRECT(_xlfn.CONCAT("'",_xlfn.CONCAT("0",K763," SH"),"'","!E8:BF8")),0))</f>
        <v>#NAME?</v>
      </c>
      <c r="H770" s="833" t="e">
        <f ca="1">INDEX(INDIRECT(_xlfn.CONCAT("'",_xlfn.CONCAT("0",K763," SH"),"'","!E51:BF51")),MATCH(F763,INDIRECT(_xlfn.CONCAT("'",_xlfn.CONCAT("0",K763," SH"),"'","!E34:BF34")),0))</f>
        <v>#NAME?</v>
      </c>
      <c r="I770" s="833" t="e">
        <f ca="1">INDEX(INDIRECT(_xlfn.CONCAT("'",_xlfn.CONCAT("0",K763," SH"),"'","!E77:BF77")),MATCH(F763,INDIRECT(_xlfn.CONCAT("'",_xlfn.CONCAT("0",K763," SH"),"'","!E60:BF60")),0))</f>
        <v>#NAME?</v>
      </c>
      <c r="J770" s="819"/>
    </row>
    <row r="771" spans="1:11" x14ac:dyDescent="0.25">
      <c r="A771" s="1183"/>
      <c r="B771" s="246"/>
      <c r="C771" s="816"/>
      <c r="D771" s="820"/>
      <c r="E771" s="825" t="s">
        <v>870</v>
      </c>
      <c r="F771" s="832" t="e">
        <f ca="1">IF(F769=0*(OR(F770=0))," ",F770/F769)</f>
        <v>#NAME?</v>
      </c>
      <c r="G771" s="832" t="e">
        <f ca="1">IF(G769=0*(OR(G770=0))," ",G770/G769)</f>
        <v>#NAME?</v>
      </c>
      <c r="H771" s="832" t="e">
        <f ca="1">IF(H769=0*(OR(H770=0))," ",H770/H769)</f>
        <v>#NAME?</v>
      </c>
      <c r="I771" s="832" t="e">
        <f ca="1">IF(I769=0*(OR(I770=0))," ",I770/I769)</f>
        <v>#NAME?</v>
      </c>
      <c r="J771" s="819"/>
    </row>
    <row r="772" spans="1:11" x14ac:dyDescent="0.25">
      <c r="A772" s="1183"/>
      <c r="B772" s="246"/>
      <c r="C772" s="816"/>
      <c r="D772" s="820"/>
      <c r="E772" s="825" t="s">
        <v>871</v>
      </c>
      <c r="F772" s="834"/>
      <c r="G772" s="835">
        <f t="shared" ref="G772:I773" si="49">IF(F769=0," ",((G769-F769)/F769))</f>
        <v>1.4150943396226415E-2</v>
      </c>
      <c r="H772" s="835">
        <f t="shared" si="49"/>
        <v>0</v>
      </c>
      <c r="I772" s="835">
        <f t="shared" si="49"/>
        <v>0</v>
      </c>
      <c r="J772" s="819"/>
    </row>
    <row r="773" spans="1:11" x14ac:dyDescent="0.25">
      <c r="A773" s="1183"/>
      <c r="B773" s="246"/>
      <c r="C773" s="816"/>
      <c r="D773" s="820"/>
      <c r="E773" s="825" t="s">
        <v>872</v>
      </c>
      <c r="F773" s="834"/>
      <c r="G773" s="835" t="e">
        <f t="shared" ca="1" si="49"/>
        <v>#NAME?</v>
      </c>
      <c r="H773" s="835" t="e">
        <f t="shared" ca="1" si="49"/>
        <v>#NAME?</v>
      </c>
      <c r="I773" s="835" t="e">
        <f t="shared" ca="1" si="49"/>
        <v>#NAME?</v>
      </c>
      <c r="J773" s="819"/>
    </row>
    <row r="774" spans="1:11" x14ac:dyDescent="0.25">
      <c r="A774" s="1182"/>
      <c r="B774" s="246"/>
      <c r="C774" s="816"/>
      <c r="D774" s="820"/>
      <c r="E774" s="825" t="s">
        <v>873</v>
      </c>
      <c r="F774" s="834"/>
      <c r="G774" s="835" t="e">
        <f ca="1">IF(IF(G769=0,0,(G770/G769))=0," ",((G770-F770)/F770))</f>
        <v>#NAME?</v>
      </c>
      <c r="H774" s="835" t="e">
        <f ca="1">IF(IF(H769=0,0,(H770/H769))=0," ",((H770-G770)/G770))</f>
        <v>#NAME?</v>
      </c>
      <c r="I774" s="835" t="e">
        <f ca="1">IF(IF(I769=0,0,(I770/I769))=0," ",((I770-H770)/H770))</f>
        <v>#NAME?</v>
      </c>
      <c r="J774" s="819"/>
    </row>
    <row r="775" spans="1:11" x14ac:dyDescent="0.25">
      <c r="A775" s="1182"/>
      <c r="B775" s="838"/>
      <c r="C775" s="839"/>
      <c r="D775" s="800"/>
      <c r="E775" s="800"/>
      <c r="F775" s="800"/>
      <c r="G775" s="800"/>
      <c r="H775" s="800"/>
      <c r="I775" s="800"/>
      <c r="J775" s="801"/>
    </row>
    <row r="776" spans="1:11" x14ac:dyDescent="0.25">
      <c r="A776" s="431" t="s">
        <v>21</v>
      </c>
    </row>
    <row r="777" spans="1:11" x14ac:dyDescent="0.25">
      <c r="A777" s="1182" t="str">
        <f>F782&amp;" "&amp;G782</f>
        <v>6370 Furnizimi me Ujë dhe Kanalizime</v>
      </c>
      <c r="B777" s="802"/>
      <c r="C777" s="803"/>
      <c r="D777" s="580"/>
      <c r="E777" s="804"/>
      <c r="F777" s="580"/>
      <c r="G777" s="580"/>
      <c r="H777" s="580"/>
      <c r="I777" s="580"/>
      <c r="J777" s="582"/>
    </row>
    <row r="778" spans="1:11" x14ac:dyDescent="0.25">
      <c r="A778" s="1182"/>
      <c r="B778" s="802"/>
      <c r="C778" s="583"/>
      <c r="D778" s="584"/>
      <c r="E778" s="1184" t="s">
        <v>184</v>
      </c>
      <c r="F778" s="1184"/>
      <c r="G778" s="1184"/>
      <c r="H778" s="1184"/>
      <c r="I778" s="1184"/>
      <c r="J778" s="585"/>
    </row>
    <row r="779" spans="1:11" x14ac:dyDescent="0.25">
      <c r="A779" s="1182"/>
      <c r="B779" s="802"/>
      <c r="C779" s="583"/>
      <c r="D779" s="584"/>
      <c r="E779" s="805"/>
      <c r="F779" s="806"/>
      <c r="G779" s="584"/>
      <c r="H779" s="584"/>
      <c r="I779" s="584"/>
      <c r="J779" s="585"/>
    </row>
    <row r="780" spans="1:11" x14ac:dyDescent="0.25">
      <c r="A780" s="1182"/>
      <c r="B780" s="802"/>
      <c r="C780" s="583"/>
      <c r="D780" s="584"/>
      <c r="E780" s="807" t="s">
        <v>862</v>
      </c>
      <c r="F780" s="1185" t="s">
        <v>633</v>
      </c>
      <c r="G780" s="1185"/>
      <c r="H780" s="1185"/>
      <c r="I780" s="584"/>
      <c r="J780" s="585"/>
    </row>
    <row r="781" spans="1:11" x14ac:dyDescent="0.25">
      <c r="A781" s="1182"/>
      <c r="B781" s="802"/>
      <c r="C781" s="583"/>
      <c r="D781" s="584"/>
      <c r="E781" s="805"/>
      <c r="F781" s="806"/>
      <c r="G781" s="584"/>
      <c r="H781" s="584"/>
      <c r="I781" s="584"/>
      <c r="J781" s="585"/>
    </row>
    <row r="782" spans="1:11" x14ac:dyDescent="0.25">
      <c r="A782" s="1182"/>
      <c r="B782" s="802"/>
      <c r="C782" s="583"/>
      <c r="D782" s="584"/>
      <c r="E782" s="807" t="s">
        <v>49</v>
      </c>
      <c r="F782" s="808">
        <v>6370</v>
      </c>
      <c r="G782" s="809" t="s">
        <v>581</v>
      </c>
      <c r="H782" s="809"/>
      <c r="I782" s="810"/>
      <c r="J782" s="585"/>
    </row>
    <row r="783" spans="1:11" x14ac:dyDescent="0.25">
      <c r="A783" s="1182"/>
      <c r="B783" s="802"/>
      <c r="C783" s="583"/>
      <c r="D783" s="584"/>
      <c r="E783" s="806"/>
      <c r="F783" s="584"/>
      <c r="G783" s="584"/>
      <c r="H783" s="584"/>
      <c r="I783" s="584"/>
      <c r="J783" s="585"/>
    </row>
    <row r="784" spans="1:11" x14ac:dyDescent="0.25">
      <c r="A784" s="1183"/>
      <c r="B784" s="811"/>
      <c r="C784" s="812"/>
      <c r="D784" s="813" t="str">
        <f>K784&amp;"."&amp;J784</f>
        <v>1.1</v>
      </c>
      <c r="E784" s="814" t="s">
        <v>865</v>
      </c>
      <c r="F784" s="1186" t="s">
        <v>585</v>
      </c>
      <c r="G784" s="1187"/>
      <c r="H784" s="1187"/>
      <c r="I784" s="1188"/>
      <c r="J784" s="815">
        <v>1</v>
      </c>
      <c r="K784" s="431">
        <v>1</v>
      </c>
    </row>
    <row r="785" spans="1:11" x14ac:dyDescent="0.25">
      <c r="A785" s="1183"/>
      <c r="B785" s="246"/>
      <c r="C785" s="816"/>
      <c r="D785" s="817">
        <v>340</v>
      </c>
      <c r="E785" s="818" t="s">
        <v>34</v>
      </c>
      <c r="F785" s="1177" t="s">
        <v>589</v>
      </c>
      <c r="G785" s="1178"/>
      <c r="H785" s="1178"/>
      <c r="I785" s="1179"/>
      <c r="J785" s="819"/>
      <c r="K785" s="431">
        <v>6370</v>
      </c>
    </row>
    <row r="786" spans="1:11" x14ac:dyDescent="0.25">
      <c r="A786" s="1183"/>
      <c r="B786" s="246"/>
      <c r="C786" s="816"/>
      <c r="D786" s="820"/>
      <c r="E786" s="821" t="s">
        <v>50</v>
      </c>
      <c r="F786" s="822"/>
      <c r="G786" s="823"/>
      <c r="H786" s="823"/>
      <c r="I786" s="824"/>
      <c r="J786" s="819"/>
    </row>
    <row r="787" spans="1:11" x14ac:dyDescent="0.25">
      <c r="A787" s="1183"/>
      <c r="B787" s="246"/>
      <c r="C787" s="816"/>
      <c r="D787" s="820"/>
      <c r="E787" s="825" t="s">
        <v>867</v>
      </c>
      <c r="F787" s="1177" t="s">
        <v>19</v>
      </c>
      <c r="G787" s="1178"/>
      <c r="H787" s="1178"/>
      <c r="I787" s="1179"/>
      <c r="J787" s="819"/>
    </row>
    <row r="788" spans="1:11" x14ac:dyDescent="0.25">
      <c r="A788" s="1183"/>
      <c r="B788" s="246"/>
      <c r="C788" s="816"/>
      <c r="D788" s="820"/>
      <c r="E788" s="825" t="s">
        <v>28</v>
      </c>
      <c r="F788" s="1177" t="s">
        <v>42</v>
      </c>
      <c r="G788" s="1178"/>
      <c r="H788" s="1178"/>
      <c r="I788" s="1179"/>
      <c r="J788" s="819"/>
    </row>
    <row r="789" spans="1:11" x14ac:dyDescent="0.25">
      <c r="A789" s="1183"/>
      <c r="B789" s="246"/>
      <c r="C789" s="816"/>
      <c r="D789" s="820"/>
      <c r="E789" s="1180"/>
      <c r="F789" s="337">
        <v>2023</v>
      </c>
      <c r="G789" s="826">
        <v>2024</v>
      </c>
      <c r="H789" s="826">
        <v>2025</v>
      </c>
      <c r="I789" s="827">
        <v>2026</v>
      </c>
      <c r="J789" s="819"/>
    </row>
    <row r="790" spans="1:11" x14ac:dyDescent="0.25">
      <c r="A790" s="1183"/>
      <c r="B790" s="246"/>
      <c r="C790" s="816"/>
      <c r="D790" s="820"/>
      <c r="E790" s="1181"/>
      <c r="F790" s="828" t="s">
        <v>56</v>
      </c>
      <c r="G790" s="829" t="s">
        <v>57</v>
      </c>
      <c r="H790" s="829" t="s">
        <v>57</v>
      </c>
      <c r="I790" s="830" t="s">
        <v>57</v>
      </c>
      <c r="J790" s="819"/>
    </row>
    <row r="791" spans="1:11" x14ac:dyDescent="0.25">
      <c r="A791" s="1183"/>
      <c r="B791" s="246"/>
      <c r="C791" s="816"/>
      <c r="D791" s="820"/>
      <c r="E791" s="825" t="s">
        <v>868</v>
      </c>
      <c r="F791" s="831">
        <v>32500</v>
      </c>
      <c r="G791" s="831">
        <v>32500</v>
      </c>
      <c r="H791" s="831">
        <v>32500</v>
      </c>
      <c r="I791" s="831">
        <v>32500</v>
      </c>
      <c r="J791" s="819"/>
    </row>
    <row r="792" spans="1:11" x14ac:dyDescent="0.25">
      <c r="A792" s="1183"/>
      <c r="B792" s="246"/>
      <c r="C792" s="816"/>
      <c r="D792" s="820"/>
      <c r="E792" s="825" t="s">
        <v>869</v>
      </c>
      <c r="F792" s="832" t="e">
        <f ca="1">INDEX(INDIRECT(_xlfn.CONCAT("'",_xlfn.CONCAT("0",K785),"'","!K:K")),MATCH(F785,INDIRECT(_xlfn.CONCAT("'",_xlfn.CONCAT("0",K785),"'","!F:F")),0))</f>
        <v>#NAME?</v>
      </c>
      <c r="G792" s="833" t="e">
        <f ca="1">INDEX(INDIRECT(_xlfn.CONCAT("'",_xlfn.CONCAT("0",K785," SH"),"'","!E25:BF25")),MATCH(F785,INDIRECT(_xlfn.CONCAT("'",_xlfn.CONCAT("0",K785," SH"),"'","!E8:BF8")),0))</f>
        <v>#NAME?</v>
      </c>
      <c r="H792" s="833" t="e">
        <f ca="1">INDEX(INDIRECT(_xlfn.CONCAT("'",_xlfn.CONCAT("0",K785," SH"),"'","!E51:BF51")),MATCH(F785,INDIRECT(_xlfn.CONCAT("'",_xlfn.CONCAT("0",K785," SH"),"'","!E34:BF34")),0))</f>
        <v>#NAME?</v>
      </c>
      <c r="I792" s="833" t="e">
        <f ca="1">INDEX(INDIRECT(_xlfn.CONCAT("'",_xlfn.CONCAT("0",K785," SH"),"'","!E77:BF77")),MATCH(F785,INDIRECT(_xlfn.CONCAT("'",_xlfn.CONCAT("0",K785," SH"),"'","!E60:BF60")),0))</f>
        <v>#NAME?</v>
      </c>
      <c r="J792" s="819"/>
    </row>
    <row r="793" spans="1:11" x14ac:dyDescent="0.25">
      <c r="A793" s="1183"/>
      <c r="B793" s="246"/>
      <c r="C793" s="816"/>
      <c r="D793" s="820"/>
      <c r="E793" s="825" t="s">
        <v>870</v>
      </c>
      <c r="F793" s="832" t="e">
        <f ca="1">IF(F791=0*(OR(F792=0))," ",F792/F791)</f>
        <v>#NAME?</v>
      </c>
      <c r="G793" s="832" t="e">
        <f ca="1">IF(G791=0*(OR(G792=0))," ",G792/G791)</f>
        <v>#NAME?</v>
      </c>
      <c r="H793" s="832" t="e">
        <f ca="1">IF(H791=0*(OR(H792=0))," ",H792/H791)</f>
        <v>#NAME?</v>
      </c>
      <c r="I793" s="832" t="e">
        <f ca="1">IF(I791=0*(OR(I792=0))," ",I792/I791)</f>
        <v>#NAME?</v>
      </c>
      <c r="J793" s="819"/>
    </row>
    <row r="794" spans="1:11" x14ac:dyDescent="0.25">
      <c r="A794" s="1183"/>
      <c r="B794" s="246"/>
      <c r="C794" s="816"/>
      <c r="D794" s="820"/>
      <c r="E794" s="825" t="s">
        <v>871</v>
      </c>
      <c r="F794" s="834"/>
      <c r="G794" s="835">
        <f t="shared" ref="G794:I795" si="50">IF(F791=0," ",((G791-F791)/F791))</f>
        <v>0</v>
      </c>
      <c r="H794" s="835">
        <f t="shared" si="50"/>
        <v>0</v>
      </c>
      <c r="I794" s="835">
        <f t="shared" si="50"/>
        <v>0</v>
      </c>
      <c r="J794" s="819"/>
    </row>
    <row r="795" spans="1:11" x14ac:dyDescent="0.25">
      <c r="A795" s="1183"/>
      <c r="B795" s="246"/>
      <c r="C795" s="816"/>
      <c r="D795" s="820"/>
      <c r="E795" s="825" t="s">
        <v>872</v>
      </c>
      <c r="F795" s="834"/>
      <c r="G795" s="835" t="e">
        <f t="shared" ca="1" si="50"/>
        <v>#NAME?</v>
      </c>
      <c r="H795" s="835" t="e">
        <f t="shared" ca="1" si="50"/>
        <v>#NAME?</v>
      </c>
      <c r="I795" s="835" t="e">
        <f t="shared" ca="1" si="50"/>
        <v>#NAME?</v>
      </c>
      <c r="J795" s="819"/>
    </row>
    <row r="796" spans="1:11" x14ac:dyDescent="0.25">
      <c r="A796" s="1183"/>
      <c r="B796" s="246"/>
      <c r="C796" s="816"/>
      <c r="D796" s="820"/>
      <c r="E796" s="825" t="s">
        <v>873</v>
      </c>
      <c r="F796" s="834"/>
      <c r="G796" s="835" t="e">
        <f ca="1">IF(IF(G791=0,0,(G792/G791))=0," ",((G792-F792)/F792))</f>
        <v>#NAME?</v>
      </c>
      <c r="H796" s="835" t="e">
        <f ca="1">IF(IF(H791=0,0,(H792/H791))=0," ",((H792-G792)/G792))</f>
        <v>#NAME?</v>
      </c>
      <c r="I796" s="835" t="e">
        <f ca="1">IF(IF(I791=0,0,(I792/I791))=0," ",((I792-H792)/H792))</f>
        <v>#NAME?</v>
      </c>
      <c r="J796" s="819"/>
    </row>
    <row r="797" spans="1:11" x14ac:dyDescent="0.25">
      <c r="A797" s="1183"/>
      <c r="B797" s="246"/>
      <c r="C797" s="816"/>
      <c r="D797" s="817">
        <v>140</v>
      </c>
      <c r="E797" s="818" t="s">
        <v>34</v>
      </c>
      <c r="F797" s="1177" t="s">
        <v>591</v>
      </c>
      <c r="G797" s="1178"/>
      <c r="H797" s="1178"/>
      <c r="I797" s="1179"/>
      <c r="J797" s="819"/>
      <c r="K797" s="431">
        <v>6370</v>
      </c>
    </row>
    <row r="798" spans="1:11" x14ac:dyDescent="0.25">
      <c r="A798" s="1183"/>
      <c r="B798" s="246"/>
      <c r="C798" s="816"/>
      <c r="D798" s="820"/>
      <c r="E798" s="821" t="s">
        <v>50</v>
      </c>
      <c r="F798" s="822"/>
      <c r="G798" s="823"/>
      <c r="H798" s="823"/>
      <c r="I798" s="824"/>
      <c r="J798" s="819"/>
    </row>
    <row r="799" spans="1:11" x14ac:dyDescent="0.25">
      <c r="A799" s="1183"/>
      <c r="B799" s="246"/>
      <c r="C799" s="816"/>
      <c r="D799" s="820"/>
      <c r="E799" s="825" t="s">
        <v>867</v>
      </c>
      <c r="F799" s="1177" t="s">
        <v>19</v>
      </c>
      <c r="G799" s="1178"/>
      <c r="H799" s="1178"/>
      <c r="I799" s="1179"/>
      <c r="J799" s="819"/>
    </row>
    <row r="800" spans="1:11" x14ac:dyDescent="0.25">
      <c r="A800" s="1183"/>
      <c r="B800" s="246"/>
      <c r="C800" s="816"/>
      <c r="D800" s="820"/>
      <c r="E800" s="825" t="s">
        <v>28</v>
      </c>
      <c r="F800" s="1177" t="s">
        <v>592</v>
      </c>
      <c r="G800" s="1178"/>
      <c r="H800" s="1178"/>
      <c r="I800" s="1179"/>
      <c r="J800" s="819"/>
    </row>
    <row r="801" spans="1:10" x14ac:dyDescent="0.25">
      <c r="A801" s="1183"/>
      <c r="B801" s="246"/>
      <c r="C801" s="816"/>
      <c r="D801" s="820"/>
      <c r="E801" s="1180"/>
      <c r="F801" s="337">
        <v>2023</v>
      </c>
      <c r="G801" s="826">
        <v>2024</v>
      </c>
      <c r="H801" s="826">
        <v>2025</v>
      </c>
      <c r="I801" s="827">
        <v>2026</v>
      </c>
      <c r="J801" s="819"/>
    </row>
    <row r="802" spans="1:10" x14ac:dyDescent="0.25">
      <c r="A802" s="1183"/>
      <c r="B802" s="246"/>
      <c r="C802" s="816"/>
      <c r="D802" s="820"/>
      <c r="E802" s="1181"/>
      <c r="F802" s="828" t="s">
        <v>56</v>
      </c>
      <c r="G802" s="829" t="s">
        <v>57</v>
      </c>
      <c r="H802" s="829" t="s">
        <v>57</v>
      </c>
      <c r="I802" s="830" t="s">
        <v>57</v>
      </c>
      <c r="J802" s="819"/>
    </row>
    <row r="803" spans="1:10" x14ac:dyDescent="0.25">
      <c r="A803" s="1183"/>
      <c r="B803" s="246"/>
      <c r="C803" s="816"/>
      <c r="D803" s="820"/>
      <c r="E803" s="825" t="s">
        <v>868</v>
      </c>
      <c r="F803" s="831">
        <v>20</v>
      </c>
      <c r="G803" s="831">
        <v>20</v>
      </c>
      <c r="H803" s="831">
        <v>20</v>
      </c>
      <c r="I803" s="831">
        <v>20</v>
      </c>
      <c r="J803" s="819"/>
    </row>
    <row r="804" spans="1:10" x14ac:dyDescent="0.25">
      <c r="A804" s="1183"/>
      <c r="B804" s="246"/>
      <c r="C804" s="816"/>
      <c r="D804" s="820"/>
      <c r="E804" s="825" t="s">
        <v>869</v>
      </c>
      <c r="F804" s="832" t="e">
        <f ca="1">INDEX(INDIRECT(_xlfn.CONCAT("'",_xlfn.CONCAT("0",K797),"'","!K:K")),MATCH(F797,INDIRECT(_xlfn.CONCAT("'",_xlfn.CONCAT("0",K797),"'","!F:F")),0))</f>
        <v>#NAME?</v>
      </c>
      <c r="G804" s="833" t="e">
        <f ca="1">INDEX(INDIRECT(_xlfn.CONCAT("'",_xlfn.CONCAT("0",K797," SH"),"'","!E25:BF25")),MATCH(F797,INDIRECT(_xlfn.CONCAT("'",_xlfn.CONCAT("0",K797," SH"),"'","!E8:BF8")),0))</f>
        <v>#NAME?</v>
      </c>
      <c r="H804" s="833" t="e">
        <f ca="1">INDEX(INDIRECT(_xlfn.CONCAT("'",_xlfn.CONCAT("0",K797," SH"),"'","!E51:BF51")),MATCH(F797,INDIRECT(_xlfn.CONCAT("'",_xlfn.CONCAT("0",K797," SH"),"'","!E34:BF34")),0))</f>
        <v>#NAME?</v>
      </c>
      <c r="I804" s="833" t="e">
        <f ca="1">INDEX(INDIRECT(_xlfn.CONCAT("'",_xlfn.CONCAT("0",K797," SH"),"'","!E77:BF77")),MATCH(F797,INDIRECT(_xlfn.CONCAT("'",_xlfn.CONCAT("0",K797," SH"),"'","!E60:BF60")),0))</f>
        <v>#NAME?</v>
      </c>
      <c r="J804" s="819"/>
    </row>
    <row r="805" spans="1:10" x14ac:dyDescent="0.25">
      <c r="A805" s="1183"/>
      <c r="B805" s="246"/>
      <c r="C805" s="816"/>
      <c r="D805" s="820"/>
      <c r="E805" s="825" t="s">
        <v>870</v>
      </c>
      <c r="F805" s="832" t="e">
        <f ca="1">IF(F803=0*(OR(F804=0))," ",F804/F803)</f>
        <v>#NAME?</v>
      </c>
      <c r="G805" s="832" t="e">
        <f ca="1">IF(G803=0*(OR(G804=0))," ",G804/G803)</f>
        <v>#NAME?</v>
      </c>
      <c r="H805" s="832" t="e">
        <f ca="1">IF(H803=0*(OR(H804=0))," ",H804/H803)</f>
        <v>#NAME?</v>
      </c>
      <c r="I805" s="832" t="e">
        <f ca="1">IF(I803=0*(OR(I804=0))," ",I804/I803)</f>
        <v>#NAME?</v>
      </c>
      <c r="J805" s="819"/>
    </row>
    <row r="806" spans="1:10" x14ac:dyDescent="0.25">
      <c r="A806" s="1183"/>
      <c r="B806" s="246"/>
      <c r="C806" s="816"/>
      <c r="D806" s="820"/>
      <c r="E806" s="825" t="s">
        <v>871</v>
      </c>
      <c r="F806" s="834"/>
      <c r="G806" s="835">
        <f t="shared" ref="G806:I807" si="51">IF(F803=0," ",((G803-F803)/F803))</f>
        <v>0</v>
      </c>
      <c r="H806" s="835">
        <f t="shared" si="51"/>
        <v>0</v>
      </c>
      <c r="I806" s="835">
        <f t="shared" si="51"/>
        <v>0</v>
      </c>
      <c r="J806" s="819"/>
    </row>
    <row r="807" spans="1:10" x14ac:dyDescent="0.25">
      <c r="A807" s="1183"/>
      <c r="B807" s="246"/>
      <c r="C807" s="816"/>
      <c r="D807" s="820"/>
      <c r="E807" s="825" t="s">
        <v>872</v>
      </c>
      <c r="F807" s="834"/>
      <c r="G807" s="835" t="e">
        <f t="shared" ca="1" si="51"/>
        <v>#NAME?</v>
      </c>
      <c r="H807" s="835" t="e">
        <f t="shared" ca="1" si="51"/>
        <v>#NAME?</v>
      </c>
      <c r="I807" s="835" t="e">
        <f t="shared" ca="1" si="51"/>
        <v>#NAME?</v>
      </c>
      <c r="J807" s="819"/>
    </row>
    <row r="808" spans="1:10" x14ac:dyDescent="0.25">
      <c r="A808" s="1182"/>
      <c r="B808" s="246"/>
      <c r="C808" s="816"/>
      <c r="D808" s="820"/>
      <c r="E808" s="825" t="s">
        <v>873</v>
      </c>
      <c r="F808" s="834"/>
      <c r="G808" s="835" t="e">
        <f ca="1">IF(IF(G803=0,0,(G804/G803))=0," ",((G804-F804)/F804))</f>
        <v>#NAME?</v>
      </c>
      <c r="H808" s="835" t="e">
        <f ca="1">IF(IF(H803=0,0,(H804/H803))=0," ",((H804-G804)/G804))</f>
        <v>#NAME?</v>
      </c>
      <c r="I808" s="835" t="e">
        <f ca="1">IF(IF(I803=0,0,(I804/I803))=0," ",((I804-H804)/H804))</f>
        <v>#NAME?</v>
      </c>
      <c r="J808" s="819"/>
    </row>
    <row r="809" spans="1:10" x14ac:dyDescent="0.25">
      <c r="A809" s="1182"/>
      <c r="B809" s="838"/>
      <c r="C809" s="839"/>
      <c r="D809" s="800"/>
      <c r="E809" s="800"/>
      <c r="F809" s="800"/>
      <c r="G809" s="800"/>
      <c r="H809" s="800"/>
      <c r="I809" s="800"/>
      <c r="J809" s="801"/>
    </row>
  </sheetData>
  <mergeCells count="285">
    <mergeCell ref="A2:A37"/>
    <mergeCell ref="E3:I3"/>
    <mergeCell ref="F5:H5"/>
    <mergeCell ref="F9:I9"/>
    <mergeCell ref="F10:I10"/>
    <mergeCell ref="F12:I12"/>
    <mergeCell ref="F13:I13"/>
    <mergeCell ref="E14:E15"/>
    <mergeCell ref="F22:I22"/>
    <mergeCell ref="F24:I24"/>
    <mergeCell ref="F25:I25"/>
    <mergeCell ref="F27:I27"/>
    <mergeCell ref="F28:I28"/>
    <mergeCell ref="E29:E30"/>
    <mergeCell ref="A39:A83"/>
    <mergeCell ref="E40:I40"/>
    <mergeCell ref="F42:H42"/>
    <mergeCell ref="F46:I46"/>
    <mergeCell ref="F47:I47"/>
    <mergeCell ref="F49:I49"/>
    <mergeCell ref="F50:I50"/>
    <mergeCell ref="E51:E52"/>
    <mergeCell ref="F59:I59"/>
    <mergeCell ref="F61:I61"/>
    <mergeCell ref="F62:I62"/>
    <mergeCell ref="E63:E64"/>
    <mergeCell ref="F71:I71"/>
    <mergeCell ref="F73:I73"/>
    <mergeCell ref="F74:I74"/>
    <mergeCell ref="E75:E76"/>
    <mergeCell ref="F128:I128"/>
    <mergeCell ref="F130:I130"/>
    <mergeCell ref="F131:I131"/>
    <mergeCell ref="E132:E133"/>
    <mergeCell ref="F140:I140"/>
    <mergeCell ref="A85:A94"/>
    <mergeCell ref="E86:I86"/>
    <mergeCell ref="F88:H88"/>
    <mergeCell ref="F92:I92"/>
    <mergeCell ref="A96:A176"/>
    <mergeCell ref="E97:I97"/>
    <mergeCell ref="F99:H99"/>
    <mergeCell ref="F103:I103"/>
    <mergeCell ref="F104:I104"/>
    <mergeCell ref="F106:I106"/>
    <mergeCell ref="F107:I107"/>
    <mergeCell ref="E108:E109"/>
    <mergeCell ref="F116:I116"/>
    <mergeCell ref="F118:I118"/>
    <mergeCell ref="F119:I119"/>
    <mergeCell ref="E120:E121"/>
    <mergeCell ref="F155:I155"/>
    <mergeCell ref="E156:E157"/>
    <mergeCell ref="F164:I164"/>
    <mergeCell ref="F166:I166"/>
    <mergeCell ref="F167:I167"/>
    <mergeCell ref="F142:I142"/>
    <mergeCell ref="F143:I143"/>
    <mergeCell ref="E144:E145"/>
    <mergeCell ref="F152:I152"/>
    <mergeCell ref="F154:I154"/>
    <mergeCell ref="E168:E169"/>
    <mergeCell ref="A178:A210"/>
    <mergeCell ref="E179:I179"/>
    <mergeCell ref="F181:H181"/>
    <mergeCell ref="F185:I185"/>
    <mergeCell ref="F186:I186"/>
    <mergeCell ref="F188:I188"/>
    <mergeCell ref="F189:I189"/>
    <mergeCell ref="E190:E191"/>
    <mergeCell ref="F198:I198"/>
    <mergeCell ref="F200:I200"/>
    <mergeCell ref="F201:I201"/>
    <mergeCell ref="E202:E203"/>
    <mergeCell ref="A212:A246"/>
    <mergeCell ref="E213:I213"/>
    <mergeCell ref="F215:H215"/>
    <mergeCell ref="F219:I219"/>
    <mergeCell ref="F220:I220"/>
    <mergeCell ref="F222:I222"/>
    <mergeCell ref="F223:I223"/>
    <mergeCell ref="E224:E225"/>
    <mergeCell ref="F232:I232"/>
    <mergeCell ref="F234:I234"/>
    <mergeCell ref="F235:I235"/>
    <mergeCell ref="E236:E237"/>
    <mergeCell ref="F244:I244"/>
    <mergeCell ref="A248:A280"/>
    <mergeCell ref="E249:I249"/>
    <mergeCell ref="F251:H251"/>
    <mergeCell ref="F255:I255"/>
    <mergeCell ref="F256:I256"/>
    <mergeCell ref="F258:I258"/>
    <mergeCell ref="F259:I259"/>
    <mergeCell ref="E260:E261"/>
    <mergeCell ref="F268:I268"/>
    <mergeCell ref="F270:I270"/>
    <mergeCell ref="F271:I271"/>
    <mergeCell ref="E272:E273"/>
    <mergeCell ref="F326:I326"/>
    <mergeCell ref="F328:I328"/>
    <mergeCell ref="F329:I329"/>
    <mergeCell ref="E330:E331"/>
    <mergeCell ref="F338:I338"/>
    <mergeCell ref="A282:A399"/>
    <mergeCell ref="E283:I283"/>
    <mergeCell ref="F285:H285"/>
    <mergeCell ref="F289:I289"/>
    <mergeCell ref="F290:I290"/>
    <mergeCell ref="F292:I292"/>
    <mergeCell ref="F293:I293"/>
    <mergeCell ref="E294:E295"/>
    <mergeCell ref="F302:I302"/>
    <mergeCell ref="F304:I304"/>
    <mergeCell ref="F305:I305"/>
    <mergeCell ref="E306:E307"/>
    <mergeCell ref="F314:I314"/>
    <mergeCell ref="F316:I316"/>
    <mergeCell ref="F317:I317"/>
    <mergeCell ref="E318:E319"/>
    <mergeCell ref="F353:I353"/>
    <mergeCell ref="E354:E355"/>
    <mergeCell ref="F362:I362"/>
    <mergeCell ref="F364:I364"/>
    <mergeCell ref="F365:I365"/>
    <mergeCell ref="F340:I340"/>
    <mergeCell ref="F341:I341"/>
    <mergeCell ref="E342:E343"/>
    <mergeCell ref="F350:I350"/>
    <mergeCell ref="F352:I352"/>
    <mergeCell ref="F386:I386"/>
    <mergeCell ref="F387:I387"/>
    <mergeCell ref="F389:I389"/>
    <mergeCell ref="F390:I390"/>
    <mergeCell ref="E391:E392"/>
    <mergeCell ref="E366:E367"/>
    <mergeCell ref="F374:I374"/>
    <mergeCell ref="F376:I376"/>
    <mergeCell ref="F377:I377"/>
    <mergeCell ref="E378:E379"/>
    <mergeCell ref="A423:A443"/>
    <mergeCell ref="E424:I424"/>
    <mergeCell ref="F426:H426"/>
    <mergeCell ref="F430:I430"/>
    <mergeCell ref="F431:I431"/>
    <mergeCell ref="F433:I433"/>
    <mergeCell ref="F434:I434"/>
    <mergeCell ref="E435:E436"/>
    <mergeCell ref="A401:A421"/>
    <mergeCell ref="E402:I402"/>
    <mergeCell ref="F404:H404"/>
    <mergeCell ref="F408:I408"/>
    <mergeCell ref="F409:I409"/>
    <mergeCell ref="F411:I411"/>
    <mergeCell ref="F412:I412"/>
    <mergeCell ref="E413:E414"/>
    <mergeCell ref="A445:A467"/>
    <mergeCell ref="E446:I446"/>
    <mergeCell ref="F448:H448"/>
    <mergeCell ref="F452:I452"/>
    <mergeCell ref="F454:I454"/>
    <mergeCell ref="F455:I455"/>
    <mergeCell ref="F457:I457"/>
    <mergeCell ref="F458:I458"/>
    <mergeCell ref="E459:E460"/>
    <mergeCell ref="A469:A493"/>
    <mergeCell ref="E470:I470"/>
    <mergeCell ref="F472:H472"/>
    <mergeCell ref="F476:I476"/>
    <mergeCell ref="F478:I478"/>
    <mergeCell ref="F479:I479"/>
    <mergeCell ref="F481:I481"/>
    <mergeCell ref="F482:I482"/>
    <mergeCell ref="E483:E484"/>
    <mergeCell ref="F491:I491"/>
    <mergeCell ref="A495:A528"/>
    <mergeCell ref="E496:I496"/>
    <mergeCell ref="F498:H498"/>
    <mergeCell ref="F502:I502"/>
    <mergeCell ref="F503:I503"/>
    <mergeCell ref="F505:I505"/>
    <mergeCell ref="F506:I506"/>
    <mergeCell ref="E507:E508"/>
    <mergeCell ref="F515:I515"/>
    <mergeCell ref="F516:I516"/>
    <mergeCell ref="F518:I518"/>
    <mergeCell ref="F519:I519"/>
    <mergeCell ref="E520:E521"/>
    <mergeCell ref="E567:E568"/>
    <mergeCell ref="F575:I575"/>
    <mergeCell ref="F577:I577"/>
    <mergeCell ref="F578:I578"/>
    <mergeCell ref="E579:E580"/>
    <mergeCell ref="A530:A587"/>
    <mergeCell ref="E531:I531"/>
    <mergeCell ref="F533:H533"/>
    <mergeCell ref="F537:I537"/>
    <mergeCell ref="F538:I538"/>
    <mergeCell ref="F540:I540"/>
    <mergeCell ref="F541:I541"/>
    <mergeCell ref="E542:E543"/>
    <mergeCell ref="F550:I550"/>
    <mergeCell ref="F551:I551"/>
    <mergeCell ref="F553:I553"/>
    <mergeCell ref="F554:I554"/>
    <mergeCell ref="E555:E556"/>
    <mergeCell ref="F563:I563"/>
    <mergeCell ref="F565:I565"/>
    <mergeCell ref="F566:I566"/>
    <mergeCell ref="F633:I633"/>
    <mergeCell ref="F635:I635"/>
    <mergeCell ref="F636:I636"/>
    <mergeCell ref="E637:E638"/>
    <mergeCell ref="F645:I645"/>
    <mergeCell ref="A589:A681"/>
    <mergeCell ref="E590:I590"/>
    <mergeCell ref="F592:H592"/>
    <mergeCell ref="F596:I596"/>
    <mergeCell ref="F597:I597"/>
    <mergeCell ref="F599:I599"/>
    <mergeCell ref="F600:I600"/>
    <mergeCell ref="E601:E602"/>
    <mergeCell ref="F609:I609"/>
    <mergeCell ref="F611:I611"/>
    <mergeCell ref="F612:I612"/>
    <mergeCell ref="E613:E614"/>
    <mergeCell ref="F621:I621"/>
    <mergeCell ref="F623:I623"/>
    <mergeCell ref="F624:I624"/>
    <mergeCell ref="E625:E626"/>
    <mergeCell ref="F660:I660"/>
    <mergeCell ref="E661:E662"/>
    <mergeCell ref="F669:I669"/>
    <mergeCell ref="F671:I671"/>
    <mergeCell ref="F672:I672"/>
    <mergeCell ref="F647:I647"/>
    <mergeCell ref="F648:I648"/>
    <mergeCell ref="E649:E650"/>
    <mergeCell ref="F657:I657"/>
    <mergeCell ref="F659:I659"/>
    <mergeCell ref="E719:E720"/>
    <mergeCell ref="F727:I727"/>
    <mergeCell ref="F729:I729"/>
    <mergeCell ref="F730:I730"/>
    <mergeCell ref="E731:E732"/>
    <mergeCell ref="E673:E674"/>
    <mergeCell ref="A683:A775"/>
    <mergeCell ref="E684:I684"/>
    <mergeCell ref="F686:H686"/>
    <mergeCell ref="F690:I690"/>
    <mergeCell ref="F691:I691"/>
    <mergeCell ref="F693:I693"/>
    <mergeCell ref="F694:I694"/>
    <mergeCell ref="E695:E696"/>
    <mergeCell ref="F703:I703"/>
    <mergeCell ref="F705:I705"/>
    <mergeCell ref="F706:I706"/>
    <mergeCell ref="E707:E708"/>
    <mergeCell ref="F715:I715"/>
    <mergeCell ref="F717:I717"/>
    <mergeCell ref="F718:I718"/>
    <mergeCell ref="F753:I753"/>
    <mergeCell ref="F754:I754"/>
    <mergeCell ref="E755:E756"/>
    <mergeCell ref="F763:I763"/>
    <mergeCell ref="F765:I765"/>
    <mergeCell ref="F739:I739"/>
    <mergeCell ref="F741:I741"/>
    <mergeCell ref="F742:I742"/>
    <mergeCell ref="E743:E744"/>
    <mergeCell ref="F751:I751"/>
    <mergeCell ref="F766:I766"/>
    <mergeCell ref="E767:E768"/>
    <mergeCell ref="A777:A809"/>
    <mergeCell ref="E778:I778"/>
    <mergeCell ref="F780:H780"/>
    <mergeCell ref="F784:I784"/>
    <mergeCell ref="F785:I785"/>
    <mergeCell ref="F787:I787"/>
    <mergeCell ref="F788:I788"/>
    <mergeCell ref="E789:E790"/>
    <mergeCell ref="F797:I797"/>
    <mergeCell ref="F799:I799"/>
    <mergeCell ref="F800:I800"/>
    <mergeCell ref="E801:E8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4"/>
  <sheetViews>
    <sheetView showGridLines="0" zoomScale="85" zoomScaleNormal="85" workbookViewId="0">
      <selection activeCell="E11" sqref="E11"/>
    </sheetView>
  </sheetViews>
  <sheetFormatPr defaultRowHeight="15" x14ac:dyDescent="0.25"/>
  <cols>
    <col min="1" max="1" width="29.42578125" customWidth="1"/>
    <col min="2" max="2" width="10.5703125" customWidth="1"/>
    <col min="3" max="3" width="13.42578125" customWidth="1"/>
    <col min="4" max="4" width="2.42578125" customWidth="1"/>
    <col min="5" max="5" width="16.7109375" customWidth="1"/>
    <col min="6" max="6" width="13.7109375" customWidth="1"/>
    <col min="7" max="7" width="2.42578125" customWidth="1"/>
    <col min="8" max="8" width="16.7109375" customWidth="1"/>
    <col min="9" max="9" width="13.7109375" customWidth="1"/>
    <col min="10" max="10" width="2.42578125" customWidth="1"/>
    <col min="11" max="11" width="16.7109375" customWidth="1"/>
    <col min="12" max="12" width="13.7109375" customWidth="1"/>
    <col min="13" max="13" width="2.42578125" customWidth="1"/>
    <col min="14" max="14" width="16.7109375" customWidth="1"/>
    <col min="15" max="15" width="13.7109375" customWidth="1"/>
  </cols>
  <sheetData>
    <row r="1" spans="1:26" x14ac:dyDescent="0.25">
      <c r="A1" s="986" t="s">
        <v>80</v>
      </c>
      <c r="B1" s="987"/>
      <c r="C1" s="987"/>
      <c r="D1" s="987"/>
      <c r="E1" s="987"/>
      <c r="F1" s="987"/>
      <c r="G1" s="987"/>
      <c r="H1" s="987"/>
      <c r="I1" s="987"/>
      <c r="J1" s="987"/>
      <c r="K1" s="987"/>
      <c r="L1" s="987"/>
      <c r="M1" s="987"/>
      <c r="N1" s="987"/>
      <c r="O1" s="988"/>
      <c r="P1" s="22"/>
      <c r="Q1" s="22"/>
      <c r="R1" s="22"/>
      <c r="S1" s="22"/>
      <c r="T1" s="22"/>
      <c r="U1" s="22"/>
      <c r="V1" s="22"/>
      <c r="W1" s="22"/>
      <c r="X1" s="22"/>
      <c r="Y1" s="22"/>
      <c r="Z1" s="22"/>
    </row>
    <row r="2" spans="1:26" x14ac:dyDescent="0.25">
      <c r="A2" s="33"/>
      <c r="B2" s="33"/>
      <c r="C2" s="33"/>
      <c r="D2" s="33"/>
      <c r="E2" s="33"/>
      <c r="F2" s="33"/>
      <c r="G2" s="33"/>
      <c r="H2" s="33"/>
      <c r="I2" s="33"/>
      <c r="J2" s="33"/>
      <c r="K2" s="33"/>
      <c r="L2" s="33"/>
      <c r="M2" s="33"/>
      <c r="N2" s="33"/>
      <c r="O2" s="33"/>
      <c r="P2" s="22"/>
      <c r="Q2" s="22"/>
      <c r="R2" s="22"/>
      <c r="S2" s="22"/>
      <c r="T2" s="22"/>
      <c r="U2" s="22"/>
      <c r="V2" s="22"/>
      <c r="W2" s="22"/>
      <c r="X2" s="22"/>
      <c r="Y2" s="22"/>
      <c r="Z2" s="22"/>
    </row>
    <row r="3" spans="1:26" ht="21" x14ac:dyDescent="0.35">
      <c r="A3" s="989" t="s">
        <v>145</v>
      </c>
      <c r="B3" s="989"/>
      <c r="C3" s="989"/>
      <c r="D3" s="989"/>
      <c r="E3" s="989"/>
      <c r="F3" s="989"/>
      <c r="G3" s="989"/>
      <c r="H3" s="989"/>
      <c r="I3" s="989"/>
      <c r="J3" s="989"/>
      <c r="K3" s="989"/>
      <c r="L3" s="989"/>
      <c r="M3" s="989"/>
      <c r="N3" s="989"/>
      <c r="O3" s="989"/>
      <c r="P3" s="22"/>
      <c r="Q3" s="22"/>
      <c r="R3" s="22"/>
      <c r="S3" s="22"/>
      <c r="T3" s="22"/>
      <c r="U3" s="22"/>
      <c r="V3" s="22"/>
      <c r="W3" s="22"/>
      <c r="X3" s="22"/>
      <c r="Y3" s="22"/>
      <c r="Z3" s="22"/>
    </row>
    <row r="4" spans="1:26" x14ac:dyDescent="0.25">
      <c r="A4" s="2"/>
      <c r="B4" s="2"/>
      <c r="C4" s="2"/>
      <c r="D4" s="2"/>
      <c r="E4" s="2"/>
      <c r="F4" s="2"/>
      <c r="G4" s="2"/>
      <c r="H4" s="2"/>
      <c r="I4" s="2"/>
      <c r="J4" s="2"/>
      <c r="K4" s="2"/>
      <c r="L4" s="2"/>
      <c r="M4" s="2"/>
      <c r="N4" s="2"/>
      <c r="O4" s="2"/>
      <c r="P4" s="14"/>
      <c r="Q4" s="14"/>
      <c r="R4" s="14"/>
      <c r="S4" s="14"/>
      <c r="T4" s="14"/>
      <c r="U4" s="14"/>
      <c r="V4" s="14"/>
      <c r="W4" s="14"/>
      <c r="X4" s="14"/>
      <c r="Y4" s="14"/>
      <c r="Z4" s="14"/>
    </row>
    <row r="5" spans="1:26" x14ac:dyDescent="0.25">
      <c r="A5" s="33"/>
      <c r="B5" s="33"/>
      <c r="C5" s="34">
        <v>2022</v>
      </c>
      <c r="D5" s="35"/>
      <c r="E5" s="990">
        <v>2023</v>
      </c>
      <c r="F5" s="990"/>
      <c r="G5" s="35"/>
      <c r="H5" s="990">
        <v>2024</v>
      </c>
      <c r="I5" s="990"/>
      <c r="J5" s="35"/>
      <c r="K5" s="990">
        <v>2025</v>
      </c>
      <c r="L5" s="990"/>
      <c r="M5" s="35"/>
      <c r="N5" s="990">
        <v>2026</v>
      </c>
      <c r="O5" s="990"/>
      <c r="P5" s="22"/>
      <c r="Q5" s="22"/>
      <c r="R5" s="22"/>
      <c r="S5" s="22"/>
      <c r="T5" s="22"/>
      <c r="U5" s="22"/>
      <c r="V5" s="22"/>
      <c r="W5" s="22"/>
      <c r="X5" s="22"/>
      <c r="Y5" s="22"/>
      <c r="Z5" s="22"/>
    </row>
    <row r="6" spans="1:26" ht="12.75" customHeight="1" x14ac:dyDescent="0.25">
      <c r="A6" s="36"/>
      <c r="B6" s="36"/>
      <c r="C6" s="37" t="s">
        <v>75</v>
      </c>
      <c r="D6" s="38"/>
      <c r="E6" s="983" t="s">
        <v>75</v>
      </c>
      <c r="F6" s="983"/>
      <c r="G6" s="38"/>
      <c r="H6" s="984" t="s">
        <v>76</v>
      </c>
      <c r="I6" s="985"/>
      <c r="J6" s="38"/>
      <c r="K6" s="984" t="s">
        <v>77</v>
      </c>
      <c r="L6" s="985"/>
      <c r="M6" s="38"/>
      <c r="N6" s="984" t="s">
        <v>79</v>
      </c>
      <c r="O6" s="985"/>
      <c r="P6" s="39"/>
      <c r="Q6" s="39"/>
      <c r="R6" s="39"/>
      <c r="S6" s="39"/>
      <c r="T6" s="39"/>
      <c r="U6" s="39"/>
      <c r="V6" s="39"/>
      <c r="W6" s="39"/>
      <c r="X6" s="39"/>
      <c r="Y6" s="39"/>
      <c r="Z6" s="39"/>
    </row>
    <row r="7" spans="1:26" ht="51" x14ac:dyDescent="0.25">
      <c r="A7" s="40" t="s">
        <v>146</v>
      </c>
      <c r="B7" s="41" t="s">
        <v>147</v>
      </c>
      <c r="C7" s="42" t="s">
        <v>148</v>
      </c>
      <c r="D7" s="43"/>
      <c r="E7" s="42" t="s">
        <v>149</v>
      </c>
      <c r="F7" s="42" t="s">
        <v>150</v>
      </c>
      <c r="G7" s="43"/>
      <c r="H7" s="42" t="s">
        <v>151</v>
      </c>
      <c r="I7" s="42" t="s">
        <v>150</v>
      </c>
      <c r="J7" s="43"/>
      <c r="K7" s="42" t="s">
        <v>151</v>
      </c>
      <c r="L7" s="42" t="s">
        <v>150</v>
      </c>
      <c r="M7" s="43"/>
      <c r="N7" s="42" t="s">
        <v>151</v>
      </c>
      <c r="O7" s="42" t="s">
        <v>150</v>
      </c>
      <c r="P7" s="29"/>
      <c r="Q7" s="29"/>
      <c r="R7" s="29"/>
      <c r="S7" s="29"/>
      <c r="T7" s="29"/>
      <c r="U7" s="29"/>
      <c r="V7" s="29"/>
      <c r="W7" s="29"/>
      <c r="X7" s="29"/>
      <c r="Y7" s="29"/>
      <c r="Z7" s="29"/>
    </row>
    <row r="8" spans="1:26" x14ac:dyDescent="0.25">
      <c r="A8" s="44"/>
      <c r="B8" s="45"/>
      <c r="C8" s="46"/>
      <c r="D8" s="47"/>
      <c r="E8" s="46"/>
      <c r="F8" s="48">
        <v>0</v>
      </c>
      <c r="G8" s="47" t="s">
        <v>19</v>
      </c>
      <c r="H8" s="46"/>
      <c r="I8" s="48">
        <v>0</v>
      </c>
      <c r="J8" s="47" t="s">
        <v>19</v>
      </c>
      <c r="K8" s="46"/>
      <c r="L8" s="48">
        <v>0</v>
      </c>
      <c r="M8" s="47" t="s">
        <v>19</v>
      </c>
      <c r="N8" s="46"/>
      <c r="O8" s="48">
        <v>0</v>
      </c>
      <c r="P8" s="21"/>
      <c r="Q8" s="22"/>
      <c r="R8" s="22"/>
      <c r="S8" s="22"/>
      <c r="T8" s="22"/>
      <c r="U8" s="22"/>
      <c r="V8" s="22"/>
      <c r="W8" s="22"/>
      <c r="X8" s="22"/>
      <c r="Y8" s="22"/>
      <c r="Z8" s="22"/>
    </row>
    <row r="9" spans="1:26" x14ac:dyDescent="0.25">
      <c r="A9" s="44"/>
      <c r="B9" s="45"/>
      <c r="C9" s="46"/>
      <c r="D9" s="47"/>
      <c r="E9" s="46"/>
      <c r="F9" s="48">
        <v>0</v>
      </c>
      <c r="G9" s="47" t="s">
        <v>19</v>
      </c>
      <c r="H9" s="46"/>
      <c r="I9" s="48">
        <v>0</v>
      </c>
      <c r="J9" s="47" t="s">
        <v>19</v>
      </c>
      <c r="K9" s="46"/>
      <c r="L9" s="48">
        <v>0</v>
      </c>
      <c r="M9" s="47" t="s">
        <v>19</v>
      </c>
      <c r="N9" s="46"/>
      <c r="O9" s="48">
        <v>0</v>
      </c>
      <c r="P9" s="21"/>
      <c r="Q9" s="22"/>
      <c r="R9" s="22"/>
      <c r="S9" s="22"/>
      <c r="T9" s="22"/>
      <c r="U9" s="22"/>
      <c r="V9" s="22"/>
      <c r="W9" s="22"/>
      <c r="X9" s="22"/>
      <c r="Y9" s="22"/>
      <c r="Z9" s="22"/>
    </row>
    <row r="10" spans="1:26" x14ac:dyDescent="0.25">
      <c r="A10" s="44"/>
      <c r="B10" s="45"/>
      <c r="C10" s="46"/>
      <c r="D10" s="47"/>
      <c r="E10" s="46"/>
      <c r="F10" s="48">
        <v>0</v>
      </c>
      <c r="G10" s="47" t="s">
        <v>19</v>
      </c>
      <c r="H10" s="46"/>
      <c r="I10" s="48">
        <v>0</v>
      </c>
      <c r="J10" s="47" t="s">
        <v>19</v>
      </c>
      <c r="K10" s="46"/>
      <c r="L10" s="48">
        <v>0</v>
      </c>
      <c r="M10" s="47" t="s">
        <v>19</v>
      </c>
      <c r="N10" s="46"/>
      <c r="O10" s="48">
        <v>0</v>
      </c>
      <c r="P10" s="21"/>
      <c r="Q10" s="22"/>
      <c r="R10" s="22"/>
      <c r="S10" s="22"/>
      <c r="T10" s="22"/>
      <c r="U10" s="22"/>
      <c r="V10" s="22"/>
      <c r="W10" s="22"/>
      <c r="X10" s="22"/>
      <c r="Y10" s="22"/>
      <c r="Z10" s="22"/>
    </row>
    <row r="11" spans="1:26" x14ac:dyDescent="0.25">
      <c r="A11" s="44"/>
      <c r="B11" s="45"/>
      <c r="C11" s="46"/>
      <c r="D11" s="47"/>
      <c r="E11" s="46"/>
      <c r="F11" s="48">
        <v>0</v>
      </c>
      <c r="G11" s="47" t="s">
        <v>19</v>
      </c>
      <c r="H11" s="46"/>
      <c r="I11" s="48">
        <v>0</v>
      </c>
      <c r="J11" s="47" t="s">
        <v>19</v>
      </c>
      <c r="K11" s="46"/>
      <c r="L11" s="48">
        <v>0</v>
      </c>
      <c r="M11" s="47" t="s">
        <v>19</v>
      </c>
      <c r="N11" s="46"/>
      <c r="O11" s="48">
        <v>0</v>
      </c>
      <c r="P11" s="21"/>
      <c r="Q11" s="22"/>
      <c r="R11" s="22"/>
      <c r="S11" s="22"/>
      <c r="T11" s="22"/>
      <c r="U11" s="22"/>
      <c r="V11" s="22"/>
      <c r="W11" s="22"/>
      <c r="X11" s="22"/>
      <c r="Y11" s="22"/>
      <c r="Z11" s="22"/>
    </row>
    <row r="12" spans="1:26" x14ac:dyDescent="0.25">
      <c r="A12" s="44"/>
      <c r="B12" s="45"/>
      <c r="C12" s="46"/>
      <c r="D12" s="47"/>
      <c r="E12" s="46"/>
      <c r="F12" s="48">
        <v>0</v>
      </c>
      <c r="G12" s="47" t="s">
        <v>19</v>
      </c>
      <c r="H12" s="46"/>
      <c r="I12" s="48">
        <v>0</v>
      </c>
      <c r="J12" s="47" t="s">
        <v>19</v>
      </c>
      <c r="K12" s="46"/>
      <c r="L12" s="48">
        <v>0</v>
      </c>
      <c r="M12" s="47" t="s">
        <v>19</v>
      </c>
      <c r="N12" s="46"/>
      <c r="O12" s="48">
        <v>0</v>
      </c>
      <c r="P12" s="21"/>
      <c r="Q12" s="22"/>
      <c r="R12" s="22"/>
      <c r="S12" s="22"/>
      <c r="T12" s="22"/>
      <c r="U12" s="22"/>
      <c r="V12" s="22"/>
      <c r="W12" s="22"/>
      <c r="X12" s="22"/>
      <c r="Y12" s="22"/>
      <c r="Z12" s="22"/>
    </row>
    <row r="13" spans="1:26" x14ac:dyDescent="0.25">
      <c r="A13" s="44"/>
      <c r="B13" s="45"/>
      <c r="C13" s="46"/>
      <c r="D13" s="47"/>
      <c r="E13" s="46"/>
      <c r="F13" s="48">
        <v>0</v>
      </c>
      <c r="G13" s="47" t="s">
        <v>19</v>
      </c>
      <c r="H13" s="46"/>
      <c r="I13" s="48">
        <v>0</v>
      </c>
      <c r="J13" s="47" t="s">
        <v>19</v>
      </c>
      <c r="K13" s="46"/>
      <c r="L13" s="48">
        <v>0</v>
      </c>
      <c r="M13" s="47" t="s">
        <v>19</v>
      </c>
      <c r="N13" s="46"/>
      <c r="O13" s="48">
        <v>0</v>
      </c>
      <c r="P13" s="21"/>
      <c r="Q13" s="22"/>
      <c r="R13" s="22"/>
      <c r="S13" s="22"/>
      <c r="T13" s="22"/>
      <c r="U13" s="22"/>
      <c r="V13" s="22"/>
      <c r="W13" s="22"/>
      <c r="X13" s="22"/>
      <c r="Y13" s="22"/>
      <c r="Z13" s="22"/>
    </row>
    <row r="14" spans="1:26" x14ac:dyDescent="0.25">
      <c r="A14" s="44"/>
      <c r="B14" s="45"/>
      <c r="C14" s="46"/>
      <c r="D14" s="47"/>
      <c r="E14" s="46"/>
      <c r="F14" s="48">
        <v>0</v>
      </c>
      <c r="G14" s="47" t="s">
        <v>19</v>
      </c>
      <c r="H14" s="46"/>
      <c r="I14" s="48">
        <v>0</v>
      </c>
      <c r="J14" s="47" t="s">
        <v>19</v>
      </c>
      <c r="K14" s="46"/>
      <c r="L14" s="48">
        <v>0</v>
      </c>
      <c r="M14" s="47" t="s">
        <v>19</v>
      </c>
      <c r="N14" s="46"/>
      <c r="O14" s="48">
        <v>0</v>
      </c>
      <c r="P14" s="21"/>
      <c r="Q14" s="22"/>
      <c r="R14" s="22"/>
      <c r="S14" s="22"/>
      <c r="T14" s="22"/>
      <c r="U14" s="22"/>
      <c r="V14" s="22"/>
      <c r="W14" s="22"/>
      <c r="X14" s="22"/>
      <c r="Y14" s="22"/>
      <c r="Z14" s="22"/>
    </row>
    <row r="15" spans="1:26" x14ac:dyDescent="0.25">
      <c r="A15" s="44"/>
      <c r="B15" s="45"/>
      <c r="C15" s="46"/>
      <c r="D15" s="47"/>
      <c r="E15" s="46"/>
      <c r="F15" s="48">
        <v>0</v>
      </c>
      <c r="G15" s="47" t="s">
        <v>19</v>
      </c>
      <c r="H15" s="46"/>
      <c r="I15" s="48">
        <v>0</v>
      </c>
      <c r="J15" s="47" t="s">
        <v>19</v>
      </c>
      <c r="K15" s="46"/>
      <c r="L15" s="48">
        <v>0</v>
      </c>
      <c r="M15" s="47" t="s">
        <v>19</v>
      </c>
      <c r="N15" s="46"/>
      <c r="O15" s="48">
        <v>0</v>
      </c>
      <c r="P15" s="21"/>
      <c r="Q15" s="22"/>
      <c r="R15" s="22"/>
      <c r="S15" s="22"/>
      <c r="T15" s="22"/>
      <c r="U15" s="22"/>
      <c r="V15" s="22"/>
      <c r="W15" s="22"/>
      <c r="X15" s="22"/>
      <c r="Y15" s="22"/>
      <c r="Z15" s="22"/>
    </row>
    <row r="16" spans="1:26" x14ac:dyDescent="0.25">
      <c r="A16" s="44"/>
      <c r="B16" s="45"/>
      <c r="C16" s="46"/>
      <c r="D16" s="47"/>
      <c r="E16" s="46"/>
      <c r="F16" s="48">
        <v>0</v>
      </c>
      <c r="G16" s="47" t="s">
        <v>19</v>
      </c>
      <c r="H16" s="46"/>
      <c r="I16" s="48">
        <v>0</v>
      </c>
      <c r="J16" s="47" t="s">
        <v>19</v>
      </c>
      <c r="K16" s="46"/>
      <c r="L16" s="48">
        <v>0</v>
      </c>
      <c r="M16" s="47" t="s">
        <v>19</v>
      </c>
      <c r="N16" s="46"/>
      <c r="O16" s="48">
        <v>0</v>
      </c>
      <c r="P16" s="21"/>
      <c r="Q16" s="22"/>
      <c r="R16" s="22"/>
      <c r="S16" s="22"/>
      <c r="T16" s="22"/>
      <c r="U16" s="22"/>
      <c r="V16" s="22"/>
      <c r="W16" s="22"/>
      <c r="X16" s="22"/>
      <c r="Y16" s="22"/>
      <c r="Z16" s="22"/>
    </row>
    <row r="17" spans="1:26" x14ac:dyDescent="0.25">
      <c r="A17" s="44"/>
      <c r="B17" s="45"/>
      <c r="C17" s="46"/>
      <c r="D17" s="47"/>
      <c r="E17" s="46"/>
      <c r="F17" s="48">
        <v>0</v>
      </c>
      <c r="G17" s="47" t="s">
        <v>19</v>
      </c>
      <c r="H17" s="46"/>
      <c r="I17" s="48">
        <v>0</v>
      </c>
      <c r="J17" s="47" t="s">
        <v>19</v>
      </c>
      <c r="K17" s="46"/>
      <c r="L17" s="48">
        <v>0</v>
      </c>
      <c r="M17" s="47" t="s">
        <v>19</v>
      </c>
      <c r="N17" s="46"/>
      <c r="O17" s="48">
        <v>0</v>
      </c>
      <c r="P17" s="21"/>
      <c r="Q17" s="22"/>
      <c r="R17" s="22"/>
      <c r="S17" s="22"/>
      <c r="T17" s="22"/>
      <c r="U17" s="22"/>
      <c r="V17" s="22"/>
      <c r="W17" s="22"/>
      <c r="X17" s="22"/>
      <c r="Y17" s="22"/>
      <c r="Z17" s="22"/>
    </row>
    <row r="18" spans="1:26" x14ac:dyDescent="0.25">
      <c r="A18" s="44"/>
      <c r="B18" s="45"/>
      <c r="C18" s="46"/>
      <c r="D18" s="47"/>
      <c r="E18" s="46"/>
      <c r="F18" s="48">
        <v>0</v>
      </c>
      <c r="G18" s="47" t="s">
        <v>19</v>
      </c>
      <c r="H18" s="46"/>
      <c r="I18" s="48">
        <v>0</v>
      </c>
      <c r="J18" s="47" t="s">
        <v>19</v>
      </c>
      <c r="K18" s="46"/>
      <c r="L18" s="48">
        <v>0</v>
      </c>
      <c r="M18" s="47" t="s">
        <v>19</v>
      </c>
      <c r="N18" s="46"/>
      <c r="O18" s="48">
        <v>0</v>
      </c>
      <c r="P18" s="21"/>
      <c r="Q18" s="22"/>
      <c r="R18" s="22"/>
      <c r="S18" s="22"/>
      <c r="T18" s="22"/>
      <c r="U18" s="22"/>
      <c r="V18" s="22"/>
      <c r="W18" s="22"/>
      <c r="X18" s="22"/>
      <c r="Y18" s="22"/>
      <c r="Z18" s="22"/>
    </row>
    <row r="19" spans="1:26" x14ac:dyDescent="0.25">
      <c r="A19" s="44"/>
      <c r="B19" s="45"/>
      <c r="C19" s="46"/>
      <c r="D19" s="47"/>
      <c r="E19" s="46"/>
      <c r="F19" s="48">
        <v>0</v>
      </c>
      <c r="G19" s="47" t="s">
        <v>19</v>
      </c>
      <c r="H19" s="46"/>
      <c r="I19" s="48">
        <v>0</v>
      </c>
      <c r="J19" s="47" t="s">
        <v>19</v>
      </c>
      <c r="K19" s="46"/>
      <c r="L19" s="48">
        <v>0</v>
      </c>
      <c r="M19" s="47" t="s">
        <v>19</v>
      </c>
      <c r="N19" s="46"/>
      <c r="O19" s="48">
        <v>0</v>
      </c>
      <c r="P19" s="21"/>
      <c r="Q19" s="22"/>
      <c r="R19" s="22"/>
      <c r="S19" s="22"/>
      <c r="T19" s="22"/>
      <c r="U19" s="22"/>
      <c r="V19" s="22"/>
      <c r="W19" s="22"/>
      <c r="X19" s="22"/>
      <c r="Y19" s="22"/>
      <c r="Z19" s="22"/>
    </row>
    <row r="20" spans="1:26" x14ac:dyDescent="0.25">
      <c r="A20" s="44"/>
      <c r="B20" s="45"/>
      <c r="C20" s="46"/>
      <c r="D20" s="47"/>
      <c r="E20" s="46"/>
      <c r="F20" s="48">
        <v>0</v>
      </c>
      <c r="G20" s="47" t="s">
        <v>19</v>
      </c>
      <c r="H20" s="46"/>
      <c r="I20" s="48">
        <v>0</v>
      </c>
      <c r="J20" s="47" t="s">
        <v>19</v>
      </c>
      <c r="K20" s="46"/>
      <c r="L20" s="48">
        <v>0</v>
      </c>
      <c r="M20" s="47" t="s">
        <v>19</v>
      </c>
      <c r="N20" s="46"/>
      <c r="O20" s="48">
        <v>0</v>
      </c>
      <c r="P20" s="21"/>
      <c r="Q20" s="22"/>
      <c r="R20" s="22"/>
      <c r="S20" s="22"/>
      <c r="T20" s="22"/>
      <c r="U20" s="22"/>
      <c r="V20" s="22"/>
      <c r="W20" s="22"/>
      <c r="X20" s="22"/>
      <c r="Y20" s="22"/>
      <c r="Z20" s="22"/>
    </row>
    <row r="21" spans="1:26" x14ac:dyDescent="0.25">
      <c r="A21" s="44"/>
      <c r="B21" s="45"/>
      <c r="C21" s="46"/>
      <c r="D21" s="47"/>
      <c r="E21" s="46"/>
      <c r="F21" s="48">
        <v>0</v>
      </c>
      <c r="G21" s="47" t="s">
        <v>19</v>
      </c>
      <c r="H21" s="46"/>
      <c r="I21" s="48">
        <v>0</v>
      </c>
      <c r="J21" s="47" t="s">
        <v>19</v>
      </c>
      <c r="K21" s="46"/>
      <c r="L21" s="48">
        <v>0</v>
      </c>
      <c r="M21" s="47" t="s">
        <v>19</v>
      </c>
      <c r="N21" s="46"/>
      <c r="O21" s="48">
        <v>0</v>
      </c>
      <c r="P21" s="21"/>
      <c r="Q21" s="22"/>
      <c r="R21" s="22"/>
      <c r="S21" s="22"/>
      <c r="T21" s="22"/>
      <c r="U21" s="22"/>
      <c r="V21" s="22"/>
      <c r="W21" s="22"/>
      <c r="X21" s="22"/>
      <c r="Y21" s="22"/>
      <c r="Z21" s="22"/>
    </row>
    <row r="22" spans="1:26" x14ac:dyDescent="0.25">
      <c r="A22" s="44"/>
      <c r="B22" s="45"/>
      <c r="C22" s="46"/>
      <c r="D22" s="47"/>
      <c r="E22" s="46"/>
      <c r="F22" s="48">
        <v>0</v>
      </c>
      <c r="G22" s="47" t="s">
        <v>19</v>
      </c>
      <c r="H22" s="46"/>
      <c r="I22" s="48">
        <v>0</v>
      </c>
      <c r="J22" s="47" t="s">
        <v>19</v>
      </c>
      <c r="K22" s="46"/>
      <c r="L22" s="48">
        <v>0</v>
      </c>
      <c r="M22" s="47" t="s">
        <v>19</v>
      </c>
      <c r="N22" s="46"/>
      <c r="O22" s="48">
        <v>0</v>
      </c>
      <c r="P22" s="21"/>
      <c r="Q22" s="22"/>
      <c r="R22" s="22"/>
      <c r="S22" s="22"/>
      <c r="T22" s="22"/>
      <c r="U22" s="22"/>
      <c r="V22" s="22"/>
      <c r="W22" s="22"/>
      <c r="X22" s="22"/>
      <c r="Y22" s="22"/>
      <c r="Z22" s="22"/>
    </row>
    <row r="23" spans="1:26" x14ac:dyDescent="0.25">
      <c r="A23" s="44"/>
      <c r="B23" s="45"/>
      <c r="C23" s="46"/>
      <c r="D23" s="47"/>
      <c r="E23" s="46"/>
      <c r="F23" s="48">
        <v>0</v>
      </c>
      <c r="G23" s="47" t="s">
        <v>19</v>
      </c>
      <c r="H23" s="46"/>
      <c r="I23" s="48">
        <v>0</v>
      </c>
      <c r="J23" s="47" t="s">
        <v>19</v>
      </c>
      <c r="K23" s="46"/>
      <c r="L23" s="48">
        <v>0</v>
      </c>
      <c r="M23" s="47" t="s">
        <v>19</v>
      </c>
      <c r="N23" s="46"/>
      <c r="O23" s="48">
        <v>0</v>
      </c>
      <c r="P23" s="21"/>
      <c r="Q23" s="22"/>
      <c r="R23" s="22"/>
      <c r="S23" s="22"/>
      <c r="T23" s="22"/>
      <c r="U23" s="22"/>
      <c r="V23" s="22"/>
      <c r="W23" s="22"/>
      <c r="X23" s="22"/>
      <c r="Y23" s="22"/>
      <c r="Z23" s="22"/>
    </row>
    <row r="24" spans="1:26" x14ac:dyDescent="0.25">
      <c r="A24" s="44"/>
      <c r="B24" s="45"/>
      <c r="C24" s="46"/>
      <c r="D24" s="47"/>
      <c r="E24" s="46"/>
      <c r="F24" s="48">
        <v>0</v>
      </c>
      <c r="G24" s="47" t="s">
        <v>19</v>
      </c>
      <c r="H24" s="46"/>
      <c r="I24" s="48">
        <v>0</v>
      </c>
      <c r="J24" s="47" t="s">
        <v>19</v>
      </c>
      <c r="K24" s="46"/>
      <c r="L24" s="48">
        <v>0</v>
      </c>
      <c r="M24" s="47" t="s">
        <v>19</v>
      </c>
      <c r="N24" s="46"/>
      <c r="O24" s="48">
        <v>0</v>
      </c>
      <c r="P24" s="21"/>
      <c r="Q24" s="22"/>
      <c r="R24" s="22"/>
      <c r="S24" s="22"/>
      <c r="T24" s="22"/>
      <c r="U24" s="22"/>
      <c r="V24" s="22"/>
      <c r="W24" s="22"/>
      <c r="X24" s="22"/>
      <c r="Y24" s="22"/>
      <c r="Z24" s="22"/>
    </row>
    <row r="25" spans="1:26" x14ac:dyDescent="0.25">
      <c r="A25" s="44"/>
      <c r="B25" s="45"/>
      <c r="C25" s="46"/>
      <c r="D25" s="47"/>
      <c r="E25" s="46"/>
      <c r="F25" s="48">
        <v>0</v>
      </c>
      <c r="G25" s="47" t="s">
        <v>19</v>
      </c>
      <c r="H25" s="46"/>
      <c r="I25" s="48">
        <v>0</v>
      </c>
      <c r="J25" s="47" t="s">
        <v>19</v>
      </c>
      <c r="K25" s="46"/>
      <c r="L25" s="48">
        <v>0</v>
      </c>
      <c r="M25" s="47" t="s">
        <v>19</v>
      </c>
      <c r="N25" s="46"/>
      <c r="O25" s="48">
        <v>0</v>
      </c>
      <c r="P25" s="21"/>
      <c r="Q25" s="22"/>
      <c r="R25" s="22"/>
      <c r="S25" s="22"/>
      <c r="T25" s="22"/>
      <c r="U25" s="22"/>
      <c r="V25" s="22"/>
      <c r="W25" s="22"/>
      <c r="X25" s="22"/>
      <c r="Y25" s="22"/>
      <c r="Z25" s="22"/>
    </row>
    <row r="26" spans="1:26" x14ac:dyDescent="0.25">
      <c r="A26" s="44"/>
      <c r="B26" s="45"/>
      <c r="C26" s="46"/>
      <c r="D26" s="47"/>
      <c r="E26" s="46"/>
      <c r="F26" s="48">
        <v>0</v>
      </c>
      <c r="G26" s="47" t="s">
        <v>19</v>
      </c>
      <c r="H26" s="46"/>
      <c r="I26" s="48">
        <v>0</v>
      </c>
      <c r="J26" s="47" t="s">
        <v>19</v>
      </c>
      <c r="K26" s="46"/>
      <c r="L26" s="48">
        <v>0</v>
      </c>
      <c r="M26" s="47" t="s">
        <v>19</v>
      </c>
      <c r="N26" s="46"/>
      <c r="O26" s="48">
        <v>0</v>
      </c>
      <c r="P26" s="21"/>
      <c r="Q26" s="22"/>
      <c r="R26" s="22"/>
      <c r="S26" s="22"/>
      <c r="T26" s="22"/>
      <c r="U26" s="22"/>
      <c r="V26" s="22"/>
      <c r="W26" s="22"/>
      <c r="X26" s="22"/>
      <c r="Y26" s="22"/>
      <c r="Z26" s="22"/>
    </row>
    <row r="27" spans="1:26" x14ac:dyDescent="0.25">
      <c r="A27" s="44"/>
      <c r="B27" s="45"/>
      <c r="C27" s="46"/>
      <c r="D27" s="47"/>
      <c r="E27" s="46"/>
      <c r="F27" s="48">
        <v>0</v>
      </c>
      <c r="G27" s="47" t="s">
        <v>19</v>
      </c>
      <c r="H27" s="46"/>
      <c r="I27" s="48">
        <v>0</v>
      </c>
      <c r="J27" s="47" t="s">
        <v>19</v>
      </c>
      <c r="K27" s="46"/>
      <c r="L27" s="48">
        <v>0</v>
      </c>
      <c r="M27" s="47" t="s">
        <v>19</v>
      </c>
      <c r="N27" s="46"/>
      <c r="O27" s="48">
        <v>0</v>
      </c>
      <c r="P27" s="21"/>
      <c r="Q27" s="22"/>
      <c r="R27" s="22"/>
      <c r="S27" s="22"/>
      <c r="T27" s="22"/>
      <c r="U27" s="22"/>
      <c r="V27" s="22"/>
      <c r="W27" s="22"/>
      <c r="X27" s="22"/>
      <c r="Y27" s="22"/>
      <c r="Z27" s="22"/>
    </row>
    <row r="28" spans="1:26" x14ac:dyDescent="0.25">
      <c r="A28" s="44"/>
      <c r="B28" s="45"/>
      <c r="C28" s="46"/>
      <c r="D28" s="47"/>
      <c r="E28" s="46"/>
      <c r="F28" s="48">
        <v>0</v>
      </c>
      <c r="G28" s="47" t="s">
        <v>19</v>
      </c>
      <c r="H28" s="46"/>
      <c r="I28" s="48">
        <v>0</v>
      </c>
      <c r="J28" s="47" t="s">
        <v>19</v>
      </c>
      <c r="K28" s="46"/>
      <c r="L28" s="48">
        <v>0</v>
      </c>
      <c r="M28" s="47" t="s">
        <v>19</v>
      </c>
      <c r="N28" s="46"/>
      <c r="O28" s="48">
        <v>0</v>
      </c>
      <c r="P28" s="21"/>
      <c r="Q28" s="22"/>
      <c r="R28" s="22"/>
      <c r="S28" s="22"/>
      <c r="T28" s="22"/>
      <c r="U28" s="22"/>
      <c r="V28" s="22"/>
      <c r="W28" s="22"/>
      <c r="X28" s="22"/>
      <c r="Y28" s="22"/>
      <c r="Z28" s="22"/>
    </row>
    <row r="29" spans="1:26" x14ac:dyDescent="0.25">
      <c r="A29" s="44"/>
      <c r="B29" s="45"/>
      <c r="C29" s="46"/>
      <c r="D29" s="47"/>
      <c r="E29" s="46"/>
      <c r="F29" s="48">
        <v>0</v>
      </c>
      <c r="G29" s="47" t="s">
        <v>19</v>
      </c>
      <c r="H29" s="46"/>
      <c r="I29" s="48">
        <v>0</v>
      </c>
      <c r="J29" s="47" t="s">
        <v>19</v>
      </c>
      <c r="K29" s="46"/>
      <c r="L29" s="48">
        <v>0</v>
      </c>
      <c r="M29" s="47" t="s">
        <v>19</v>
      </c>
      <c r="N29" s="46"/>
      <c r="O29" s="48">
        <v>0</v>
      </c>
      <c r="P29" s="21"/>
      <c r="Q29" s="22"/>
      <c r="R29" s="22"/>
      <c r="S29" s="22"/>
      <c r="T29" s="22"/>
      <c r="U29" s="22"/>
      <c r="V29" s="22"/>
      <c r="W29" s="22"/>
      <c r="X29" s="22"/>
      <c r="Y29" s="22"/>
      <c r="Z29" s="22"/>
    </row>
    <row r="30" spans="1:26" x14ac:dyDescent="0.25">
      <c r="A30" s="44"/>
      <c r="B30" s="45"/>
      <c r="C30" s="46"/>
      <c r="D30" s="47"/>
      <c r="E30" s="46"/>
      <c r="F30" s="48">
        <v>0</v>
      </c>
      <c r="G30" s="47" t="s">
        <v>19</v>
      </c>
      <c r="H30" s="46"/>
      <c r="I30" s="48">
        <v>0</v>
      </c>
      <c r="J30" s="47" t="s">
        <v>19</v>
      </c>
      <c r="K30" s="46"/>
      <c r="L30" s="48">
        <v>0</v>
      </c>
      <c r="M30" s="47" t="s">
        <v>19</v>
      </c>
      <c r="N30" s="46"/>
      <c r="O30" s="48">
        <v>0</v>
      </c>
      <c r="P30" s="21"/>
      <c r="Q30" s="22"/>
      <c r="R30" s="22"/>
      <c r="S30" s="22"/>
      <c r="T30" s="22"/>
      <c r="U30" s="22"/>
      <c r="V30" s="22"/>
      <c r="W30" s="22"/>
      <c r="X30" s="22"/>
      <c r="Y30" s="22"/>
      <c r="Z30" s="22"/>
    </row>
    <row r="31" spans="1:26" x14ac:dyDescent="0.25">
      <c r="A31" s="44"/>
      <c r="B31" s="45"/>
      <c r="C31" s="46"/>
      <c r="D31" s="47"/>
      <c r="E31" s="46"/>
      <c r="F31" s="48">
        <v>0</v>
      </c>
      <c r="G31" s="47" t="s">
        <v>19</v>
      </c>
      <c r="H31" s="46"/>
      <c r="I31" s="48">
        <v>0</v>
      </c>
      <c r="J31" s="47" t="s">
        <v>19</v>
      </c>
      <c r="K31" s="46"/>
      <c r="L31" s="48">
        <v>0</v>
      </c>
      <c r="M31" s="47" t="s">
        <v>19</v>
      </c>
      <c r="N31" s="46"/>
      <c r="O31" s="48">
        <v>0</v>
      </c>
      <c r="P31" s="21"/>
      <c r="Q31" s="22"/>
      <c r="R31" s="22"/>
      <c r="S31" s="22"/>
      <c r="T31" s="22"/>
      <c r="U31" s="22"/>
      <c r="V31" s="22"/>
      <c r="W31" s="22"/>
      <c r="X31" s="22"/>
      <c r="Y31" s="22"/>
      <c r="Z31" s="22"/>
    </row>
    <row r="32" spans="1:26" x14ac:dyDescent="0.25">
      <c r="A32" s="44"/>
      <c r="B32" s="45"/>
      <c r="C32" s="46"/>
      <c r="D32" s="47"/>
      <c r="E32" s="46"/>
      <c r="F32" s="48">
        <v>0</v>
      </c>
      <c r="G32" s="47" t="s">
        <v>19</v>
      </c>
      <c r="H32" s="46"/>
      <c r="I32" s="48">
        <v>0</v>
      </c>
      <c r="J32" s="47" t="s">
        <v>19</v>
      </c>
      <c r="K32" s="46"/>
      <c r="L32" s="48">
        <v>0</v>
      </c>
      <c r="M32" s="47" t="s">
        <v>19</v>
      </c>
      <c r="N32" s="46"/>
      <c r="O32" s="48">
        <v>0</v>
      </c>
      <c r="P32" s="21"/>
      <c r="Q32" s="22"/>
      <c r="R32" s="22"/>
      <c r="S32" s="22"/>
      <c r="T32" s="22"/>
      <c r="U32" s="22"/>
      <c r="V32" s="22"/>
      <c r="W32" s="22"/>
      <c r="X32" s="22"/>
      <c r="Y32" s="22"/>
      <c r="Z32" s="22"/>
    </row>
    <row r="34" spans="1:15" x14ac:dyDescent="0.25">
      <c r="A34" s="384" t="s">
        <v>156</v>
      </c>
      <c r="B34" s="385"/>
      <c r="C34" s="386">
        <f ca="1">SUM(OFFSET($C$7,1,0,1,1):OFFSET($C$33,-1,0,1,1))</f>
        <v>0</v>
      </c>
      <c r="E34" s="386">
        <f ca="1">SUM(OFFSET($E$7,1,0,1,1):OFFSET($E$33,-1,0,1,1))</f>
        <v>0</v>
      </c>
      <c r="F34" s="386">
        <f ca="1">SUM(OFFSET($F$7,1,0,1,1):OFFSET($F$33,-1,0,1,1))</f>
        <v>0</v>
      </c>
      <c r="H34" s="386">
        <f ca="1">SUM(OFFSET($H$7,1,0,1,1):OFFSET($H$33,-1,0,1,1))</f>
        <v>0</v>
      </c>
      <c r="I34" s="386">
        <f ca="1">SUM(OFFSET($I$7,1,0,1,1):OFFSET($I$33,-1,0,1,1))</f>
        <v>0</v>
      </c>
      <c r="K34" s="386">
        <f ca="1">SUM(OFFSET($K$7,1,0,1,1):OFFSET($K$33,-1,0,1,1))</f>
        <v>0</v>
      </c>
      <c r="L34" s="386">
        <f ca="1">SUM(OFFSET($L$7,1,0,1,1):OFFSET($L$33,-1,0,1,1))</f>
        <v>0</v>
      </c>
      <c r="N34" s="386">
        <f ca="1">SUM(OFFSET($N$7,1,0,1,1):OFFSET($N$33,-1,0,1,1))</f>
        <v>0</v>
      </c>
      <c r="O34" s="386">
        <f ca="1">SUM(OFFSET($O$7,1,0,1,1):OFFSET($O$33,-1,0,1,1))</f>
        <v>0</v>
      </c>
    </row>
  </sheetData>
  <mergeCells count="10">
    <mergeCell ref="E6:F6"/>
    <mergeCell ref="H6:I6"/>
    <mergeCell ref="K6:L6"/>
    <mergeCell ref="N6:O6"/>
    <mergeCell ref="A1:O1"/>
    <mergeCell ref="A3:O3"/>
    <mergeCell ref="E5:F5"/>
    <mergeCell ref="H5:I5"/>
    <mergeCell ref="K5:L5"/>
    <mergeCell ref="N5:O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241"/>
  <sheetViews>
    <sheetView tabSelected="1" topLeftCell="A8" zoomScale="70" zoomScaleNormal="70" workbookViewId="0">
      <selection activeCell="G32" sqref="G32"/>
    </sheetView>
  </sheetViews>
  <sheetFormatPr defaultRowHeight="15" x14ac:dyDescent="0.25"/>
  <cols>
    <col min="1" max="1" width="4.7109375" customWidth="1"/>
    <col min="2" max="2" width="3.7109375" customWidth="1"/>
    <col min="3" max="3" width="13.7109375" customWidth="1"/>
    <col min="4" max="4" width="54.7109375" customWidth="1"/>
    <col min="5" max="8" width="12.7109375" customWidth="1"/>
    <col min="9" max="14" width="10.28515625" customWidth="1"/>
    <col min="15" max="15" width="3.7109375" customWidth="1"/>
    <col min="16" max="16" width="4.7109375" customWidth="1"/>
    <col min="18" max="18" width="3.7109375" customWidth="1"/>
    <col min="19" max="19" width="13.7109375" customWidth="1"/>
    <col min="20" max="20" width="54.7109375" customWidth="1"/>
    <col min="21" max="24" width="12.7109375" customWidth="1"/>
    <col min="25" max="30" width="10.28515625" customWidth="1"/>
    <col min="31" max="31" width="3.7109375" customWidth="1"/>
  </cols>
  <sheetData>
    <row r="1" spans="1:32" x14ac:dyDescent="0.25">
      <c r="Q1" s="431" t="s">
        <v>21</v>
      </c>
    </row>
    <row r="2" spans="1:32" ht="23.25" x14ac:dyDescent="0.25">
      <c r="B2" s="248"/>
      <c r="C2" s="248"/>
      <c r="D2" s="248"/>
      <c r="E2" s="266"/>
      <c r="F2" s="266"/>
      <c r="G2" s="266"/>
      <c r="H2" s="266"/>
      <c r="I2" s="248"/>
      <c r="J2" s="109"/>
      <c r="K2" s="109"/>
      <c r="L2" s="267" t="s">
        <v>103</v>
      </c>
      <c r="M2" s="268" t="s">
        <v>633</v>
      </c>
      <c r="N2" s="109"/>
      <c r="O2" s="109"/>
      <c r="R2" s="845"/>
      <c r="S2" s="845"/>
      <c r="T2" s="845"/>
      <c r="U2" s="846"/>
      <c r="V2" s="846"/>
      <c r="W2" s="846"/>
      <c r="X2" s="846"/>
      <c r="Y2" s="845"/>
      <c r="Z2" s="584"/>
      <c r="AA2" s="584"/>
      <c r="AB2" s="847" t="s">
        <v>103</v>
      </c>
      <c r="AC2" s="848"/>
      <c r="AD2" s="584"/>
      <c r="AE2" s="584"/>
    </row>
    <row r="3" spans="1:32" x14ac:dyDescent="0.25">
      <c r="B3" s="109"/>
      <c r="C3" s="109"/>
      <c r="D3" s="109"/>
      <c r="E3" s="269"/>
      <c r="F3" s="269"/>
      <c r="G3" s="269"/>
      <c r="H3" s="269"/>
      <c r="I3" s="109"/>
      <c r="J3" s="109"/>
      <c r="K3" s="109"/>
      <c r="L3" s="109"/>
      <c r="M3" s="109"/>
      <c r="N3" s="109"/>
      <c r="O3" s="109"/>
      <c r="R3" s="584"/>
      <c r="S3" s="584"/>
      <c r="T3" s="584"/>
      <c r="U3" s="806"/>
      <c r="V3" s="806"/>
      <c r="W3" s="806"/>
      <c r="X3" s="806"/>
      <c r="Y3" s="584"/>
      <c r="Z3" s="584"/>
      <c r="AA3" s="584"/>
      <c r="AB3" s="584"/>
      <c r="AC3" s="584"/>
      <c r="AD3" s="584"/>
      <c r="AE3" s="584"/>
    </row>
    <row r="4" spans="1:32" ht="21" x14ac:dyDescent="0.25">
      <c r="A4" s="270"/>
      <c r="B4" s="248"/>
      <c r="C4" s="248"/>
      <c r="D4" s="1199" t="s">
        <v>48</v>
      </c>
      <c r="E4" s="1200"/>
      <c r="F4" s="1200"/>
      <c r="G4" s="1200"/>
      <c r="H4" s="1200"/>
      <c r="I4" s="1200"/>
      <c r="J4" s="1200"/>
      <c r="K4" s="1200"/>
      <c r="L4" s="1200"/>
      <c r="M4" s="1201"/>
      <c r="N4" s="109"/>
      <c r="O4" s="109"/>
      <c r="P4" s="270"/>
      <c r="Q4" s="802"/>
      <c r="R4" s="845"/>
      <c r="S4" s="845"/>
      <c r="T4" s="849" t="s">
        <v>48</v>
      </c>
      <c r="U4" s="850"/>
      <c r="V4" s="850"/>
      <c r="W4" s="850"/>
      <c r="X4" s="850"/>
      <c r="Y4" s="850"/>
      <c r="Z4" s="850"/>
      <c r="AA4" s="850"/>
      <c r="AB4" s="850"/>
      <c r="AC4" s="851"/>
      <c r="AD4" s="584"/>
      <c r="AE4" s="584"/>
      <c r="AF4" s="802"/>
    </row>
    <row r="5" spans="1:32" x14ac:dyDescent="0.25">
      <c r="A5" s="270"/>
      <c r="B5" s="248"/>
      <c r="C5" s="248"/>
      <c r="D5" s="109"/>
      <c r="E5" s="269"/>
      <c r="F5" s="269"/>
      <c r="G5" s="269"/>
      <c r="H5" s="269"/>
      <c r="I5" s="109"/>
      <c r="J5" s="109"/>
      <c r="K5" s="109"/>
      <c r="L5" s="109"/>
      <c r="M5" s="109"/>
      <c r="N5" s="109"/>
      <c r="O5" s="109"/>
      <c r="P5" s="270"/>
      <c r="Q5" s="802"/>
      <c r="R5" s="845"/>
      <c r="S5" s="845"/>
      <c r="T5" s="584"/>
      <c r="U5" s="806"/>
      <c r="V5" s="806"/>
      <c r="W5" s="806"/>
      <c r="X5" s="806"/>
      <c r="Y5" s="584"/>
      <c r="Z5" s="584"/>
      <c r="AA5" s="584"/>
      <c r="AB5" s="584"/>
      <c r="AC5" s="584"/>
      <c r="AD5" s="584"/>
      <c r="AE5" s="584"/>
      <c r="AF5" s="802"/>
    </row>
    <row r="6" spans="1:32" ht="15.75" x14ac:dyDescent="0.25">
      <c r="A6" s="271"/>
      <c r="B6" s="248"/>
      <c r="C6" s="248"/>
      <c r="D6" s="1206" t="s">
        <v>104</v>
      </c>
      <c r="E6" s="1207"/>
      <c r="F6" s="1207"/>
      <c r="G6" s="1207"/>
      <c r="H6" s="1207"/>
      <c r="I6" s="1207"/>
      <c r="J6" s="1207"/>
      <c r="K6" s="1207"/>
      <c r="L6" s="1207"/>
      <c r="M6" s="1208"/>
      <c r="N6" s="109"/>
      <c r="O6" s="109"/>
      <c r="P6" s="271"/>
      <c r="Q6" s="852"/>
      <c r="R6" s="845"/>
      <c r="S6" s="845"/>
      <c r="T6" s="853" t="s">
        <v>49</v>
      </c>
      <c r="U6" s="854">
        <v>1110</v>
      </c>
      <c r="V6" s="855" t="s">
        <v>11</v>
      </c>
      <c r="W6" s="856"/>
      <c r="X6" s="856"/>
      <c r="Y6" s="856"/>
      <c r="Z6" s="856"/>
      <c r="AA6" s="856"/>
      <c r="AB6" s="856"/>
      <c r="AC6" s="857"/>
      <c r="AD6" s="584"/>
      <c r="AE6" s="584"/>
      <c r="AF6" s="852"/>
    </row>
    <row r="7" spans="1:32" ht="15.75" x14ac:dyDescent="0.25">
      <c r="A7" s="271"/>
      <c r="B7" s="109"/>
      <c r="C7" s="109"/>
      <c r="D7" s="109"/>
      <c r="E7" s="109"/>
      <c r="F7" s="109"/>
      <c r="G7" s="109"/>
      <c r="H7" s="109"/>
      <c r="I7" s="109"/>
      <c r="J7" s="109"/>
      <c r="K7" s="109"/>
      <c r="L7" s="109"/>
      <c r="M7" s="109"/>
      <c r="N7" s="109"/>
      <c r="O7" s="109"/>
      <c r="P7" s="271"/>
      <c r="Q7" s="852"/>
      <c r="R7" s="584"/>
      <c r="S7" s="584"/>
      <c r="T7" s="584"/>
      <c r="U7" s="584"/>
      <c r="V7" s="584"/>
      <c r="W7" s="584"/>
      <c r="X7" s="584"/>
      <c r="Y7" s="584"/>
      <c r="Z7" s="584"/>
      <c r="AA7" s="584"/>
      <c r="AB7" s="584"/>
      <c r="AC7" s="584"/>
      <c r="AD7" s="584"/>
      <c r="AE7" s="584"/>
      <c r="AF7" s="852"/>
    </row>
    <row r="8" spans="1:32" ht="30" x14ac:dyDescent="0.25">
      <c r="B8" s="109"/>
      <c r="C8" s="1202" t="s">
        <v>50</v>
      </c>
      <c r="D8" s="1204" t="s">
        <v>51</v>
      </c>
      <c r="E8" s="1204" t="s">
        <v>52</v>
      </c>
      <c r="F8" s="1204" t="s">
        <v>53</v>
      </c>
      <c r="G8" s="1204" t="s">
        <v>54</v>
      </c>
      <c r="H8" s="1204" t="s">
        <v>55</v>
      </c>
      <c r="I8" s="272">
        <f>K8-2</f>
        <v>2021</v>
      </c>
      <c r="J8" s="272">
        <f>K8-1</f>
        <v>2022</v>
      </c>
      <c r="K8" s="273">
        <f>'(B1) Inf. i Përgj.'!$B$7</f>
        <v>2023</v>
      </c>
      <c r="L8" s="274">
        <f>K8+1</f>
        <v>2024</v>
      </c>
      <c r="M8" s="274">
        <f>K8+2</f>
        <v>2025</v>
      </c>
      <c r="N8" s="275">
        <f>K8+3</f>
        <v>2026</v>
      </c>
      <c r="O8" s="109"/>
      <c r="R8" s="584"/>
      <c r="S8" s="858" t="s">
        <v>50</v>
      </c>
      <c r="T8" s="859" t="s">
        <v>51</v>
      </c>
      <c r="U8" s="859" t="s">
        <v>52</v>
      </c>
      <c r="V8" s="859" t="s">
        <v>53</v>
      </c>
      <c r="W8" s="859" t="s">
        <v>54</v>
      </c>
      <c r="X8" s="859" t="s">
        <v>55</v>
      </c>
      <c r="Y8" s="860">
        <v>2021</v>
      </c>
      <c r="Z8" s="860">
        <v>2022</v>
      </c>
      <c r="AA8" s="273">
        <v>2023</v>
      </c>
      <c r="AB8" s="861">
        <v>2024</v>
      </c>
      <c r="AC8" s="861">
        <v>2025</v>
      </c>
      <c r="AD8" s="862">
        <v>2026</v>
      </c>
      <c r="AE8" s="584"/>
    </row>
    <row r="9" spans="1:32" x14ac:dyDescent="0.25">
      <c r="B9" s="109"/>
      <c r="C9" s="1203"/>
      <c r="D9" s="1205"/>
      <c r="E9" s="1205"/>
      <c r="F9" s="1205"/>
      <c r="G9" s="1205"/>
      <c r="H9" s="1205"/>
      <c r="I9" s="276" t="s">
        <v>2</v>
      </c>
      <c r="J9" s="276" t="s">
        <v>2</v>
      </c>
      <c r="K9" s="277" t="s">
        <v>56</v>
      </c>
      <c r="L9" s="278" t="s">
        <v>57</v>
      </c>
      <c r="M9" s="278" t="s">
        <v>57</v>
      </c>
      <c r="N9" s="279" t="s">
        <v>57</v>
      </c>
      <c r="O9" s="109"/>
      <c r="R9" s="584"/>
      <c r="S9" s="863"/>
      <c r="T9" s="864"/>
      <c r="U9" s="864"/>
      <c r="V9" s="864"/>
      <c r="W9" s="864"/>
      <c r="X9" s="864"/>
      <c r="Y9" s="865" t="s">
        <v>2</v>
      </c>
      <c r="Z9" s="865" t="s">
        <v>2</v>
      </c>
      <c r="AA9" s="277" t="s">
        <v>56</v>
      </c>
      <c r="AB9" s="866" t="s">
        <v>57</v>
      </c>
      <c r="AC9" s="866" t="s">
        <v>57</v>
      </c>
      <c r="AD9" s="867" t="s">
        <v>57</v>
      </c>
      <c r="AE9" s="584"/>
    </row>
    <row r="10" spans="1:32" x14ac:dyDescent="0.25">
      <c r="B10" s="584"/>
      <c r="C10" s="840"/>
      <c r="D10" s="841"/>
      <c r="E10" s="842"/>
      <c r="F10" s="843"/>
      <c r="G10" s="843"/>
      <c r="H10" s="843"/>
      <c r="I10" s="843"/>
      <c r="J10" s="842"/>
      <c r="K10" s="842"/>
      <c r="L10" s="842"/>
      <c r="M10" s="842"/>
      <c r="N10" s="844"/>
      <c r="O10" s="584"/>
      <c r="R10" s="584"/>
      <c r="S10" s="868" t="s">
        <v>58</v>
      </c>
      <c r="T10" s="869" t="s">
        <v>59</v>
      </c>
      <c r="U10" s="870" t="s">
        <v>19</v>
      </c>
      <c r="V10" s="871" t="s">
        <v>19</v>
      </c>
      <c r="W10" s="871"/>
      <c r="X10" s="871"/>
      <c r="Y10" s="871"/>
      <c r="Z10" s="870"/>
      <c r="AA10" s="870"/>
      <c r="AB10" s="870"/>
      <c r="AC10" s="870">
        <v>5000</v>
      </c>
      <c r="AD10" s="872">
        <v>5000</v>
      </c>
      <c r="AE10" s="584"/>
    </row>
    <row r="11" spans="1:32" x14ac:dyDescent="0.25">
      <c r="B11" s="584"/>
      <c r="C11" s="840"/>
      <c r="D11" s="841"/>
      <c r="E11" s="842"/>
      <c r="F11" s="843"/>
      <c r="G11" s="843"/>
      <c r="H11" s="843"/>
      <c r="I11" s="843"/>
      <c r="J11" s="842"/>
      <c r="K11" s="842"/>
      <c r="L11" s="842"/>
      <c r="M11" s="842"/>
      <c r="N11" s="844"/>
      <c r="O11" s="584"/>
      <c r="R11" s="280"/>
      <c r="S11" s="873"/>
      <c r="T11" s="280"/>
      <c r="U11" s="280"/>
      <c r="V11" s="800"/>
      <c r="W11" s="800"/>
      <c r="X11" s="800"/>
      <c r="Y11" s="800"/>
      <c r="Z11" s="800"/>
      <c r="AA11" s="800"/>
      <c r="AB11" s="800"/>
      <c r="AC11" s="800"/>
      <c r="AD11" s="800"/>
      <c r="AE11" s="873"/>
    </row>
    <row r="12" spans="1:32" x14ac:dyDescent="0.25">
      <c r="B12" s="584"/>
      <c r="C12" s="840"/>
      <c r="D12" s="841"/>
      <c r="E12" s="842"/>
      <c r="F12" s="843"/>
      <c r="G12" s="843"/>
      <c r="H12" s="843"/>
      <c r="I12" s="843"/>
      <c r="J12" s="842"/>
      <c r="K12" s="842"/>
      <c r="L12" s="842"/>
      <c r="M12" s="842"/>
      <c r="N12" s="844"/>
      <c r="O12" s="584"/>
      <c r="R12" s="280"/>
      <c r="S12" s="874"/>
      <c r="T12" s="874"/>
      <c r="U12" s="874"/>
      <c r="V12" s="280"/>
      <c r="W12" s="280"/>
      <c r="X12" s="280"/>
      <c r="Y12" s="280"/>
      <c r="Z12" s="280"/>
      <c r="AA12" s="280"/>
      <c r="AB12" s="280"/>
      <c r="AC12" s="280"/>
      <c r="AD12" s="280"/>
      <c r="AE12" s="280"/>
    </row>
    <row r="13" spans="1:32" x14ac:dyDescent="0.25">
      <c r="B13" s="584"/>
      <c r="C13" s="840"/>
      <c r="D13" s="841"/>
      <c r="E13" s="842"/>
      <c r="F13" s="843"/>
      <c r="G13" s="843"/>
      <c r="H13" s="843"/>
      <c r="I13" s="843"/>
      <c r="J13" s="842"/>
      <c r="K13" s="842"/>
      <c r="L13" s="842"/>
      <c r="M13" s="842"/>
      <c r="N13" s="844"/>
      <c r="O13" s="584"/>
      <c r="Q13" s="431" t="s">
        <v>21</v>
      </c>
    </row>
    <row r="14" spans="1:32" ht="23.25" x14ac:dyDescent="0.25">
      <c r="B14" s="584"/>
      <c r="C14" s="840" t="s">
        <v>289</v>
      </c>
      <c r="D14" s="841" t="s">
        <v>290</v>
      </c>
      <c r="E14" s="842" t="s">
        <v>19</v>
      </c>
      <c r="F14" s="843" t="s">
        <v>19</v>
      </c>
      <c r="G14" s="843"/>
      <c r="H14" s="843"/>
      <c r="I14" s="843"/>
      <c r="J14" s="842"/>
      <c r="K14" s="842"/>
      <c r="L14" s="842">
        <v>4951</v>
      </c>
      <c r="M14" s="842">
        <v>12057</v>
      </c>
      <c r="N14" s="844">
        <v>39557</v>
      </c>
      <c r="O14" s="584"/>
      <c r="R14" s="845"/>
      <c r="S14" s="845"/>
      <c r="T14" s="845"/>
      <c r="U14" s="846"/>
      <c r="V14" s="846"/>
      <c r="W14" s="846"/>
      <c r="X14" s="846"/>
      <c r="Y14" s="845"/>
      <c r="Z14" s="584"/>
      <c r="AA14" s="584"/>
      <c r="AB14" s="847" t="s">
        <v>103</v>
      </c>
      <c r="AC14" s="848"/>
      <c r="AD14" s="584"/>
      <c r="AE14" s="584"/>
    </row>
    <row r="15" spans="1:32" x14ac:dyDescent="0.25">
      <c r="B15" s="584"/>
      <c r="C15" s="840" t="s">
        <v>289</v>
      </c>
      <c r="D15" s="841" t="s">
        <v>291</v>
      </c>
      <c r="E15" s="842" t="s">
        <v>19</v>
      </c>
      <c r="F15" s="843" t="s">
        <v>19</v>
      </c>
      <c r="G15" s="843"/>
      <c r="H15" s="843"/>
      <c r="I15" s="843"/>
      <c r="J15" s="842"/>
      <c r="K15" s="842"/>
      <c r="L15" s="842">
        <v>12480</v>
      </c>
      <c r="M15" s="842"/>
      <c r="N15" s="844"/>
      <c r="O15" s="584"/>
      <c r="R15" s="584"/>
      <c r="S15" s="584"/>
      <c r="T15" s="584"/>
      <c r="U15" s="806"/>
      <c r="V15" s="806"/>
      <c r="W15" s="806"/>
      <c r="X15" s="806"/>
      <c r="Y15" s="584"/>
      <c r="Z15" s="584"/>
      <c r="AA15" s="584"/>
      <c r="AB15" s="584"/>
      <c r="AC15" s="584"/>
      <c r="AD15" s="584"/>
      <c r="AE15" s="584"/>
    </row>
    <row r="16" spans="1:32" ht="21" x14ac:dyDescent="0.25">
      <c r="B16" s="584"/>
      <c r="C16" s="840" t="s">
        <v>292</v>
      </c>
      <c r="D16" s="841" t="s">
        <v>293</v>
      </c>
      <c r="E16" s="842" t="s">
        <v>19</v>
      </c>
      <c r="F16" s="843" t="s">
        <v>19</v>
      </c>
      <c r="G16" s="843"/>
      <c r="H16" s="843"/>
      <c r="I16" s="843"/>
      <c r="J16" s="842"/>
      <c r="K16" s="842"/>
      <c r="L16" s="842">
        <v>8000</v>
      </c>
      <c r="M16" s="842">
        <v>7000</v>
      </c>
      <c r="N16" s="844">
        <v>7000</v>
      </c>
      <c r="O16" s="584"/>
      <c r="Q16" s="802"/>
      <c r="R16" s="845"/>
      <c r="S16" s="845"/>
      <c r="T16" s="1189" t="s">
        <v>48</v>
      </c>
      <c r="U16" s="1190"/>
      <c r="V16" s="1190"/>
      <c r="W16" s="1190"/>
      <c r="X16" s="1190"/>
      <c r="Y16" s="1190"/>
      <c r="Z16" s="1190"/>
      <c r="AA16" s="1190"/>
      <c r="AB16" s="1190"/>
      <c r="AC16" s="1191"/>
      <c r="AD16" s="584"/>
      <c r="AE16" s="584"/>
      <c r="AF16" s="802"/>
    </row>
    <row r="17" spans="2:32" x14ac:dyDescent="0.25">
      <c r="B17" s="584"/>
      <c r="C17" s="840" t="s">
        <v>294</v>
      </c>
      <c r="D17" s="841" t="s">
        <v>295</v>
      </c>
      <c r="E17" s="842" t="s">
        <v>19</v>
      </c>
      <c r="F17" s="843" t="s">
        <v>19</v>
      </c>
      <c r="G17" s="843"/>
      <c r="H17" s="843"/>
      <c r="I17" s="843"/>
      <c r="J17" s="842"/>
      <c r="K17" s="842"/>
      <c r="L17" s="842">
        <v>2500</v>
      </c>
      <c r="M17" s="842">
        <v>1000</v>
      </c>
      <c r="N17" s="844">
        <v>1000</v>
      </c>
      <c r="O17" s="584"/>
      <c r="Q17" s="802"/>
      <c r="R17" s="845"/>
      <c r="S17" s="845"/>
      <c r="T17" s="584"/>
      <c r="U17" s="806"/>
      <c r="V17" s="806"/>
      <c r="W17" s="806"/>
      <c r="X17" s="806"/>
      <c r="Y17" s="584"/>
      <c r="Z17" s="584"/>
      <c r="AA17" s="584"/>
      <c r="AB17" s="584"/>
      <c r="AC17" s="584"/>
      <c r="AD17" s="584"/>
      <c r="AE17" s="584"/>
      <c r="AF17" s="802"/>
    </row>
    <row r="18" spans="2:32" ht="15.75" x14ac:dyDescent="0.25">
      <c r="B18" s="584"/>
      <c r="C18" s="840" t="s">
        <v>296</v>
      </c>
      <c r="D18" s="841" t="s">
        <v>297</v>
      </c>
      <c r="E18" s="842" t="s">
        <v>19</v>
      </c>
      <c r="F18" s="843" t="s">
        <v>19</v>
      </c>
      <c r="G18" s="843"/>
      <c r="H18" s="843"/>
      <c r="I18" s="843"/>
      <c r="J18" s="842"/>
      <c r="K18" s="842"/>
      <c r="L18" s="842">
        <v>7500</v>
      </c>
      <c r="M18" s="842">
        <v>7900</v>
      </c>
      <c r="N18" s="844">
        <v>7900</v>
      </c>
      <c r="O18" s="584"/>
      <c r="Q18" s="852"/>
      <c r="R18" s="845"/>
      <c r="S18" s="845"/>
      <c r="T18" s="853" t="s">
        <v>49</v>
      </c>
      <c r="U18" s="854">
        <v>3140</v>
      </c>
      <c r="V18" s="1192" t="s">
        <v>208</v>
      </c>
      <c r="W18" s="1193"/>
      <c r="X18" s="1193"/>
      <c r="Y18" s="1193"/>
      <c r="Z18" s="1193"/>
      <c r="AA18" s="1193"/>
      <c r="AB18" s="1193"/>
      <c r="AC18" s="1194"/>
      <c r="AD18" s="584"/>
      <c r="AE18" s="584"/>
      <c r="AF18" s="852"/>
    </row>
    <row r="19" spans="2:32" ht="15.75" x14ac:dyDescent="0.25">
      <c r="B19" s="584"/>
      <c r="C19" s="840" t="s">
        <v>298</v>
      </c>
      <c r="D19" s="841" t="s">
        <v>299</v>
      </c>
      <c r="E19" s="842" t="s">
        <v>19</v>
      </c>
      <c r="F19" s="843" t="s">
        <v>19</v>
      </c>
      <c r="G19" s="843"/>
      <c r="H19" s="843"/>
      <c r="I19" s="843"/>
      <c r="J19" s="842"/>
      <c r="K19" s="842"/>
      <c r="L19" s="842">
        <v>2000</v>
      </c>
      <c r="M19" s="842">
        <v>1500</v>
      </c>
      <c r="N19" s="844">
        <v>1500</v>
      </c>
      <c r="O19" s="584"/>
      <c r="Q19" s="852"/>
      <c r="R19" s="584"/>
      <c r="S19" s="584"/>
      <c r="T19" s="584"/>
      <c r="U19" s="584"/>
      <c r="V19" s="584"/>
      <c r="W19" s="584"/>
      <c r="X19" s="584"/>
      <c r="Y19" s="584"/>
      <c r="Z19" s="584"/>
      <c r="AA19" s="584"/>
      <c r="AB19" s="584"/>
      <c r="AC19" s="584"/>
      <c r="AD19" s="584"/>
      <c r="AE19" s="584"/>
      <c r="AF19" s="852"/>
    </row>
    <row r="20" spans="2:32" x14ac:dyDescent="0.25">
      <c r="B20" s="584"/>
      <c r="C20" s="840" t="s">
        <v>300</v>
      </c>
      <c r="D20" s="841" t="s">
        <v>301</v>
      </c>
      <c r="E20" s="842" t="s">
        <v>19</v>
      </c>
      <c r="F20" s="843" t="s">
        <v>19</v>
      </c>
      <c r="G20" s="843"/>
      <c r="H20" s="843"/>
      <c r="I20" s="843"/>
      <c r="J20" s="842"/>
      <c r="K20" s="842"/>
      <c r="L20" s="842">
        <v>1525</v>
      </c>
      <c r="M20" s="842">
        <v>500</v>
      </c>
      <c r="N20" s="844">
        <v>500</v>
      </c>
      <c r="O20" s="584"/>
      <c r="R20" s="584"/>
      <c r="S20" s="1195" t="s">
        <v>50</v>
      </c>
      <c r="T20" s="1197" t="s">
        <v>51</v>
      </c>
      <c r="U20" s="1197" t="s">
        <v>52</v>
      </c>
      <c r="V20" s="1197" t="s">
        <v>53</v>
      </c>
      <c r="W20" s="1197" t="s">
        <v>54</v>
      </c>
      <c r="X20" s="1197" t="s">
        <v>55</v>
      </c>
      <c r="Y20" s="860">
        <v>2021</v>
      </c>
      <c r="Z20" s="860">
        <v>2022</v>
      </c>
      <c r="AA20" s="273">
        <v>2023</v>
      </c>
      <c r="AB20" s="861">
        <v>2024</v>
      </c>
      <c r="AC20" s="861">
        <v>2025</v>
      </c>
      <c r="AD20" s="862">
        <v>2026</v>
      </c>
      <c r="AE20" s="584"/>
    </row>
    <row r="21" spans="2:32" x14ac:dyDescent="0.25">
      <c r="B21" s="584"/>
      <c r="C21" s="840" t="s">
        <v>302</v>
      </c>
      <c r="D21" s="841" t="s">
        <v>303</v>
      </c>
      <c r="E21" s="842" t="s">
        <v>19</v>
      </c>
      <c r="F21" s="843" t="s">
        <v>19</v>
      </c>
      <c r="G21" s="843"/>
      <c r="H21" s="843"/>
      <c r="I21" s="843"/>
      <c r="J21" s="842"/>
      <c r="K21" s="842"/>
      <c r="L21" s="842">
        <v>9000</v>
      </c>
      <c r="M21" s="842">
        <v>10000</v>
      </c>
      <c r="N21" s="844">
        <v>10000</v>
      </c>
      <c r="O21" s="584"/>
      <c r="R21" s="584"/>
      <c r="S21" s="1196"/>
      <c r="T21" s="1198"/>
      <c r="U21" s="1198"/>
      <c r="V21" s="1198"/>
      <c r="W21" s="1198"/>
      <c r="X21" s="1198"/>
      <c r="Y21" s="865" t="s">
        <v>2</v>
      </c>
      <c r="Z21" s="865" t="s">
        <v>2</v>
      </c>
      <c r="AA21" s="277" t="s">
        <v>56</v>
      </c>
      <c r="AB21" s="866" t="s">
        <v>57</v>
      </c>
      <c r="AC21" s="866" t="s">
        <v>57</v>
      </c>
      <c r="AD21" s="867" t="s">
        <v>57</v>
      </c>
      <c r="AE21" s="584"/>
    </row>
    <row r="22" spans="2:32" x14ac:dyDescent="0.25">
      <c r="B22" s="584"/>
      <c r="C22" s="840" t="s">
        <v>304</v>
      </c>
      <c r="D22" s="841" t="s">
        <v>305</v>
      </c>
      <c r="E22" s="842" t="s">
        <v>19</v>
      </c>
      <c r="F22" s="843" t="s">
        <v>19</v>
      </c>
      <c r="G22" s="843"/>
      <c r="H22" s="843"/>
      <c r="I22" s="843"/>
      <c r="J22" s="842"/>
      <c r="K22" s="842"/>
      <c r="L22" s="842">
        <v>4000</v>
      </c>
      <c r="M22" s="842">
        <v>5000</v>
      </c>
      <c r="N22" s="844">
        <v>5000</v>
      </c>
      <c r="O22" s="584"/>
      <c r="R22" s="584"/>
      <c r="S22" s="868"/>
      <c r="T22" s="869"/>
      <c r="U22" s="870"/>
      <c r="V22" s="871"/>
      <c r="W22" s="871"/>
      <c r="X22" s="871"/>
      <c r="Y22" s="871"/>
      <c r="Z22" s="870"/>
      <c r="AA22" s="870"/>
      <c r="AB22" s="870"/>
      <c r="AC22" s="870"/>
      <c r="AD22" s="872"/>
      <c r="AE22" s="584"/>
    </row>
    <row r="23" spans="2:32" x14ac:dyDescent="0.25">
      <c r="B23" s="584"/>
      <c r="C23" s="840" t="s">
        <v>306</v>
      </c>
      <c r="D23" s="841" t="s">
        <v>307</v>
      </c>
      <c r="E23" s="842" t="s">
        <v>19</v>
      </c>
      <c r="F23" s="843" t="s">
        <v>19</v>
      </c>
      <c r="G23" s="843"/>
      <c r="H23" s="843"/>
      <c r="I23" s="843"/>
      <c r="J23" s="842"/>
      <c r="K23" s="842"/>
      <c r="L23" s="842">
        <v>5000</v>
      </c>
      <c r="M23" s="842">
        <v>6000</v>
      </c>
      <c r="N23" s="844">
        <v>6000</v>
      </c>
      <c r="O23" s="584"/>
      <c r="R23" s="280"/>
      <c r="S23" s="873"/>
      <c r="T23" s="280"/>
      <c r="U23" s="280"/>
      <c r="V23" s="800"/>
      <c r="W23" s="800"/>
      <c r="X23" s="800"/>
      <c r="Y23" s="800"/>
      <c r="Z23" s="800"/>
      <c r="AA23" s="800"/>
      <c r="AB23" s="800"/>
      <c r="AC23" s="800"/>
      <c r="AD23" s="800"/>
      <c r="AE23" s="873"/>
    </row>
    <row r="24" spans="2:32" x14ac:dyDescent="0.25">
      <c r="B24" s="584"/>
      <c r="C24" s="840" t="s">
        <v>308</v>
      </c>
      <c r="D24" s="841" t="s">
        <v>309</v>
      </c>
      <c r="E24" s="842" t="s">
        <v>19</v>
      </c>
      <c r="F24" s="843" t="s">
        <v>19</v>
      </c>
      <c r="G24" s="843"/>
      <c r="H24" s="843"/>
      <c r="I24" s="843"/>
      <c r="J24" s="842"/>
      <c r="K24" s="842"/>
      <c r="L24" s="842">
        <v>6400</v>
      </c>
      <c r="M24" s="842">
        <v>4100</v>
      </c>
      <c r="N24" s="844">
        <v>4100</v>
      </c>
      <c r="O24" s="584"/>
      <c r="R24" s="280"/>
      <c r="S24" s="874"/>
      <c r="T24" s="874"/>
      <c r="U24" s="874"/>
      <c r="V24" s="280"/>
      <c r="W24" s="280"/>
      <c r="X24" s="280"/>
      <c r="Y24" s="280"/>
      <c r="Z24" s="280"/>
      <c r="AA24" s="280"/>
      <c r="AB24" s="280"/>
      <c r="AC24" s="280"/>
      <c r="AD24" s="280"/>
      <c r="AE24" s="280"/>
    </row>
    <row r="25" spans="2:32" x14ac:dyDescent="0.25">
      <c r="B25" s="584"/>
      <c r="C25" s="840" t="s">
        <v>310</v>
      </c>
      <c r="D25" s="841" t="s">
        <v>311</v>
      </c>
      <c r="E25" s="842" t="s">
        <v>19</v>
      </c>
      <c r="F25" s="843" t="s">
        <v>19</v>
      </c>
      <c r="G25" s="843"/>
      <c r="H25" s="843"/>
      <c r="I25" s="843"/>
      <c r="J25" s="842"/>
      <c r="K25" s="842"/>
      <c r="L25" s="842">
        <v>12000</v>
      </c>
      <c r="M25" s="842">
        <v>26000</v>
      </c>
      <c r="N25" s="844">
        <v>26000</v>
      </c>
      <c r="O25" s="584"/>
      <c r="Q25" s="431" t="s">
        <v>21</v>
      </c>
    </row>
    <row r="26" spans="2:32" ht="23.25" x14ac:dyDescent="0.25">
      <c r="B26" s="584"/>
      <c r="C26" s="840" t="s">
        <v>312</v>
      </c>
      <c r="D26" s="841" t="s">
        <v>313</v>
      </c>
      <c r="E26" s="842" t="s">
        <v>19</v>
      </c>
      <c r="F26" s="843" t="s">
        <v>19</v>
      </c>
      <c r="G26" s="843"/>
      <c r="H26" s="843"/>
      <c r="I26" s="843"/>
      <c r="J26" s="842"/>
      <c r="K26" s="842"/>
      <c r="L26" s="842">
        <v>6000</v>
      </c>
      <c r="M26" s="842">
        <v>5500</v>
      </c>
      <c r="N26" s="844">
        <v>5500</v>
      </c>
      <c r="O26" s="584"/>
      <c r="R26" s="845"/>
      <c r="S26" s="845"/>
      <c r="T26" s="845"/>
      <c r="U26" s="846"/>
      <c r="V26" s="846"/>
      <c r="W26" s="846"/>
      <c r="X26" s="846"/>
      <c r="Y26" s="845"/>
      <c r="Z26" s="584"/>
      <c r="AA26" s="584"/>
      <c r="AB26" s="847" t="s">
        <v>103</v>
      </c>
      <c r="AC26" s="848"/>
      <c r="AD26" s="584"/>
      <c r="AE26" s="584"/>
    </row>
    <row r="27" spans="2:32" x14ac:dyDescent="0.25">
      <c r="B27" s="584"/>
      <c r="C27" s="840" t="s">
        <v>314</v>
      </c>
      <c r="D27" s="841" t="s">
        <v>315</v>
      </c>
      <c r="E27" s="842" t="s">
        <v>19</v>
      </c>
      <c r="F27" s="843" t="s">
        <v>19</v>
      </c>
      <c r="G27" s="843"/>
      <c r="H27" s="843"/>
      <c r="I27" s="843"/>
      <c r="J27" s="842"/>
      <c r="K27" s="842"/>
      <c r="L27" s="842">
        <v>3000</v>
      </c>
      <c r="M27" s="842">
        <v>2000</v>
      </c>
      <c r="N27" s="844">
        <v>2000</v>
      </c>
      <c r="O27" s="584"/>
      <c r="R27" s="584"/>
      <c r="S27" s="584"/>
      <c r="T27" s="584"/>
      <c r="U27" s="806"/>
      <c r="V27" s="806"/>
      <c r="W27" s="806"/>
      <c r="X27" s="806"/>
      <c r="Y27" s="584"/>
      <c r="Z27" s="584"/>
      <c r="AA27" s="584"/>
      <c r="AB27" s="584"/>
      <c r="AC27" s="584"/>
      <c r="AD27" s="584"/>
      <c r="AE27" s="584"/>
    </row>
    <row r="28" spans="2:32" ht="21" x14ac:dyDescent="0.25">
      <c r="B28" s="584"/>
      <c r="C28" s="840" t="s">
        <v>316</v>
      </c>
      <c r="D28" s="841" t="s">
        <v>317</v>
      </c>
      <c r="E28" s="842" t="s">
        <v>19</v>
      </c>
      <c r="F28" s="843" t="s">
        <v>19</v>
      </c>
      <c r="G28" s="843"/>
      <c r="H28" s="843"/>
      <c r="I28" s="843"/>
      <c r="J28" s="842"/>
      <c r="K28" s="842"/>
      <c r="L28" s="842">
        <v>2500</v>
      </c>
      <c r="M28" s="842">
        <v>2000</v>
      </c>
      <c r="N28" s="844">
        <v>2000</v>
      </c>
      <c r="O28" s="584"/>
      <c r="Q28" s="802"/>
      <c r="R28" s="845"/>
      <c r="S28" s="845"/>
      <c r="T28" s="1189" t="s">
        <v>48</v>
      </c>
      <c r="U28" s="1190"/>
      <c r="V28" s="1190"/>
      <c r="W28" s="1190"/>
      <c r="X28" s="1190"/>
      <c r="Y28" s="1190"/>
      <c r="Z28" s="1190"/>
      <c r="AA28" s="1190"/>
      <c r="AB28" s="1190"/>
      <c r="AC28" s="1191"/>
      <c r="AD28" s="584"/>
      <c r="AE28" s="584"/>
      <c r="AF28" s="802"/>
    </row>
    <row r="29" spans="2:32" x14ac:dyDescent="0.25">
      <c r="B29" s="584"/>
      <c r="C29" s="840" t="s">
        <v>318</v>
      </c>
      <c r="D29" s="841" t="s">
        <v>319</v>
      </c>
      <c r="E29" s="842" t="s">
        <v>19</v>
      </c>
      <c r="F29" s="843" t="s">
        <v>19</v>
      </c>
      <c r="G29" s="843"/>
      <c r="H29" s="843"/>
      <c r="I29" s="843"/>
      <c r="J29" s="842"/>
      <c r="K29" s="842"/>
      <c r="L29" s="842">
        <v>3000</v>
      </c>
      <c r="M29" s="842">
        <v>2500</v>
      </c>
      <c r="N29" s="844">
        <v>2500</v>
      </c>
      <c r="O29" s="584"/>
      <c r="Q29" s="802"/>
      <c r="R29" s="845"/>
      <c r="S29" s="845"/>
      <c r="T29" s="584"/>
      <c r="U29" s="806"/>
      <c r="V29" s="806"/>
      <c r="W29" s="806"/>
      <c r="X29" s="806"/>
      <c r="Y29" s="584"/>
      <c r="Z29" s="584"/>
      <c r="AA29" s="584"/>
      <c r="AB29" s="584"/>
      <c r="AC29" s="584"/>
      <c r="AD29" s="584"/>
      <c r="AE29" s="584"/>
      <c r="AF29" s="802"/>
    </row>
    <row r="30" spans="2:32" ht="15.75" x14ac:dyDescent="0.25">
      <c r="B30" s="584"/>
      <c r="C30" s="840" t="s">
        <v>320</v>
      </c>
      <c r="D30" s="841" t="s">
        <v>321</v>
      </c>
      <c r="E30" s="842" t="s">
        <v>19</v>
      </c>
      <c r="F30" s="843" t="s">
        <v>19</v>
      </c>
      <c r="G30" s="843"/>
      <c r="H30" s="843"/>
      <c r="I30" s="843"/>
      <c r="J30" s="842"/>
      <c r="K30" s="842"/>
      <c r="L30" s="842">
        <v>8000</v>
      </c>
      <c r="M30" s="842">
        <v>11000</v>
      </c>
      <c r="N30" s="844">
        <v>11000</v>
      </c>
      <c r="O30" s="584"/>
      <c r="Q30" s="852"/>
      <c r="R30" s="845"/>
      <c r="S30" s="845"/>
      <c r="T30" s="853" t="s">
        <v>49</v>
      </c>
      <c r="U30" s="854">
        <v>4220</v>
      </c>
      <c r="V30" s="1192" t="s">
        <v>224</v>
      </c>
      <c r="W30" s="1193"/>
      <c r="X30" s="1193"/>
      <c r="Y30" s="1193"/>
      <c r="Z30" s="1193"/>
      <c r="AA30" s="1193"/>
      <c r="AB30" s="1193"/>
      <c r="AC30" s="1194"/>
      <c r="AD30" s="584"/>
      <c r="AE30" s="584"/>
      <c r="AF30" s="852"/>
    </row>
    <row r="31" spans="2:32" ht="15.75" x14ac:dyDescent="0.25">
      <c r="B31" s="584"/>
      <c r="C31" s="840" t="s">
        <v>322</v>
      </c>
      <c r="D31" s="841" t="s">
        <v>323</v>
      </c>
      <c r="E31" s="842" t="s">
        <v>19</v>
      </c>
      <c r="F31" s="843" t="s">
        <v>19</v>
      </c>
      <c r="G31" s="843"/>
      <c r="H31" s="843"/>
      <c r="I31" s="843"/>
      <c r="J31" s="842"/>
      <c r="K31" s="842"/>
      <c r="L31" s="842">
        <v>3500</v>
      </c>
      <c r="M31" s="842">
        <v>3500</v>
      </c>
      <c r="N31" s="844">
        <v>3500</v>
      </c>
      <c r="O31" s="584"/>
      <c r="Q31" s="852"/>
      <c r="R31" s="584"/>
      <c r="S31" s="584"/>
      <c r="T31" s="584"/>
      <c r="U31" s="584"/>
      <c r="V31" s="584"/>
      <c r="W31" s="584"/>
      <c r="X31" s="584"/>
      <c r="Y31" s="584"/>
      <c r="Z31" s="584"/>
      <c r="AA31" s="584"/>
      <c r="AB31" s="584"/>
      <c r="AC31" s="584"/>
      <c r="AD31" s="584"/>
      <c r="AE31" s="584"/>
      <c r="AF31" s="852"/>
    </row>
    <row r="32" spans="2:32" x14ac:dyDescent="0.25">
      <c r="B32" s="584"/>
      <c r="C32" s="840" t="s">
        <v>324</v>
      </c>
      <c r="D32" s="841" t="s">
        <v>325</v>
      </c>
      <c r="E32" s="842" t="s">
        <v>19</v>
      </c>
      <c r="F32" s="843" t="s">
        <v>19</v>
      </c>
      <c r="G32" s="843"/>
      <c r="H32" s="843"/>
      <c r="I32" s="843"/>
      <c r="J32" s="842"/>
      <c r="K32" s="842"/>
      <c r="L32" s="842">
        <v>3000</v>
      </c>
      <c r="M32" s="842">
        <v>2500</v>
      </c>
      <c r="N32" s="844">
        <v>2500</v>
      </c>
      <c r="O32" s="584"/>
      <c r="R32" s="584"/>
      <c r="S32" s="1195" t="s">
        <v>50</v>
      </c>
      <c r="T32" s="1197" t="s">
        <v>51</v>
      </c>
      <c r="U32" s="1197" t="s">
        <v>52</v>
      </c>
      <c r="V32" s="1197" t="s">
        <v>53</v>
      </c>
      <c r="W32" s="1197" t="s">
        <v>54</v>
      </c>
      <c r="X32" s="1197" t="s">
        <v>55</v>
      </c>
      <c r="Y32" s="860">
        <v>2021</v>
      </c>
      <c r="Z32" s="860">
        <v>2022</v>
      </c>
      <c r="AA32" s="273">
        <v>2023</v>
      </c>
      <c r="AB32" s="861">
        <v>2024</v>
      </c>
      <c r="AC32" s="861">
        <v>2025</v>
      </c>
      <c r="AD32" s="862">
        <v>2026</v>
      </c>
      <c r="AE32" s="584"/>
    </row>
    <row r="33" spans="2:32" x14ac:dyDescent="0.25">
      <c r="B33" s="584"/>
      <c r="C33" s="840" t="s">
        <v>326</v>
      </c>
      <c r="D33" s="841" t="s">
        <v>327</v>
      </c>
      <c r="E33" s="842" t="s">
        <v>19</v>
      </c>
      <c r="F33" s="843" t="s">
        <v>19</v>
      </c>
      <c r="G33" s="843"/>
      <c r="H33" s="843"/>
      <c r="I33" s="843"/>
      <c r="J33" s="842"/>
      <c r="K33" s="842"/>
      <c r="L33" s="842">
        <v>2673</v>
      </c>
      <c r="M33" s="842">
        <v>2500</v>
      </c>
      <c r="N33" s="844">
        <v>2500</v>
      </c>
      <c r="O33" s="584"/>
      <c r="R33" s="584"/>
      <c r="S33" s="1196"/>
      <c r="T33" s="1198"/>
      <c r="U33" s="1198"/>
      <c r="V33" s="1198"/>
      <c r="W33" s="1198"/>
      <c r="X33" s="1198"/>
      <c r="Y33" s="865" t="s">
        <v>2</v>
      </c>
      <c r="Z33" s="865" t="s">
        <v>2</v>
      </c>
      <c r="AA33" s="277" t="s">
        <v>56</v>
      </c>
      <c r="AB33" s="866" t="s">
        <v>57</v>
      </c>
      <c r="AC33" s="866" t="s">
        <v>57</v>
      </c>
      <c r="AD33" s="867" t="s">
        <v>57</v>
      </c>
      <c r="AE33" s="584"/>
    </row>
    <row r="34" spans="2:32" x14ac:dyDescent="0.25">
      <c r="B34" s="584"/>
      <c r="C34" s="840" t="s">
        <v>328</v>
      </c>
      <c r="D34" s="841" t="s">
        <v>329</v>
      </c>
      <c r="E34" s="842" t="s">
        <v>19</v>
      </c>
      <c r="F34" s="843" t="s">
        <v>19</v>
      </c>
      <c r="G34" s="843"/>
      <c r="H34" s="843"/>
      <c r="I34" s="843"/>
      <c r="J34" s="842"/>
      <c r="K34" s="842"/>
      <c r="L34" s="842">
        <v>6000</v>
      </c>
      <c r="M34" s="842">
        <v>3500</v>
      </c>
      <c r="N34" s="844">
        <v>3500</v>
      </c>
      <c r="O34" s="584"/>
      <c r="R34" s="584"/>
      <c r="S34" s="868"/>
      <c r="T34" s="869"/>
      <c r="U34" s="870"/>
      <c r="V34" s="871"/>
      <c r="W34" s="871"/>
      <c r="X34" s="871"/>
      <c r="Y34" s="871"/>
      <c r="Z34" s="870"/>
      <c r="AA34" s="870"/>
      <c r="AB34" s="870"/>
      <c r="AC34" s="870"/>
      <c r="AD34" s="872"/>
      <c r="AE34" s="584"/>
    </row>
    <row r="35" spans="2:32" x14ac:dyDescent="0.25">
      <c r="B35" s="584"/>
      <c r="C35" s="840" t="s">
        <v>330</v>
      </c>
      <c r="D35" s="841" t="s">
        <v>331</v>
      </c>
      <c r="E35" s="842" t="s">
        <v>19</v>
      </c>
      <c r="F35" s="843" t="s">
        <v>19</v>
      </c>
      <c r="G35" s="843"/>
      <c r="H35" s="843"/>
      <c r="I35" s="843"/>
      <c r="J35" s="842"/>
      <c r="K35" s="842"/>
      <c r="L35" s="842">
        <v>5000</v>
      </c>
      <c r="M35" s="842">
        <v>6000</v>
      </c>
      <c r="N35" s="844">
        <v>6000</v>
      </c>
      <c r="O35" s="584"/>
      <c r="R35" s="280"/>
      <c r="S35" s="873"/>
      <c r="T35" s="280"/>
      <c r="U35" s="280"/>
      <c r="V35" s="800"/>
      <c r="W35" s="800"/>
      <c r="X35" s="800"/>
      <c r="Y35" s="800"/>
      <c r="Z35" s="800"/>
      <c r="AA35" s="800"/>
      <c r="AB35" s="800"/>
      <c r="AC35" s="800"/>
      <c r="AD35" s="800"/>
      <c r="AE35" s="873"/>
    </row>
    <row r="36" spans="2:32" x14ac:dyDescent="0.25">
      <c r="B36" s="584"/>
      <c r="C36" s="840" t="s">
        <v>332</v>
      </c>
      <c r="D36" s="841" t="s">
        <v>333</v>
      </c>
      <c r="E36" s="842" t="s">
        <v>19</v>
      </c>
      <c r="F36" s="843" t="s">
        <v>19</v>
      </c>
      <c r="G36" s="843"/>
      <c r="H36" s="843"/>
      <c r="I36" s="843"/>
      <c r="J36" s="842"/>
      <c r="K36" s="842"/>
      <c r="L36" s="842">
        <v>32831</v>
      </c>
      <c r="M36" s="842"/>
      <c r="N36" s="844"/>
      <c r="O36" s="584"/>
      <c r="R36" s="280"/>
      <c r="S36" s="874"/>
      <c r="T36" s="874"/>
      <c r="U36" s="874"/>
      <c r="V36" s="280"/>
      <c r="W36" s="280"/>
      <c r="X36" s="280"/>
      <c r="Y36" s="280"/>
      <c r="Z36" s="280"/>
      <c r="AA36" s="280"/>
      <c r="AB36" s="280"/>
      <c r="AC36" s="280"/>
      <c r="AD36" s="280"/>
      <c r="AE36" s="280"/>
    </row>
    <row r="37" spans="2:32" x14ac:dyDescent="0.25">
      <c r="B37" s="584"/>
      <c r="C37" s="840" t="s">
        <v>19</v>
      </c>
      <c r="D37" s="841" t="s">
        <v>334</v>
      </c>
      <c r="E37" s="842" t="s">
        <v>19</v>
      </c>
      <c r="F37" s="843" t="s">
        <v>19</v>
      </c>
      <c r="G37" s="843"/>
      <c r="H37" s="843"/>
      <c r="I37" s="843"/>
      <c r="J37" s="842"/>
      <c r="K37" s="842"/>
      <c r="L37" s="842">
        <v>600</v>
      </c>
      <c r="M37" s="842"/>
      <c r="N37" s="844"/>
      <c r="O37" s="584"/>
      <c r="Q37" s="431" t="s">
        <v>21</v>
      </c>
    </row>
    <row r="38" spans="2:32" ht="23.25" x14ac:dyDescent="0.25">
      <c r="B38" s="584"/>
      <c r="C38" s="840" t="s">
        <v>335</v>
      </c>
      <c r="D38" s="841" t="s">
        <v>336</v>
      </c>
      <c r="E38" s="842" t="s">
        <v>19</v>
      </c>
      <c r="F38" s="843" t="s">
        <v>19</v>
      </c>
      <c r="G38" s="843"/>
      <c r="H38" s="843"/>
      <c r="I38" s="843"/>
      <c r="J38" s="842"/>
      <c r="K38" s="842"/>
      <c r="L38" s="842">
        <v>967</v>
      </c>
      <c r="M38" s="842"/>
      <c r="N38" s="844"/>
      <c r="O38" s="584"/>
      <c r="R38" s="845"/>
      <c r="S38" s="845"/>
      <c r="T38" s="845"/>
      <c r="U38" s="846"/>
      <c r="V38" s="846"/>
      <c r="W38" s="846"/>
      <c r="X38" s="846"/>
      <c r="Y38" s="845"/>
      <c r="Z38" s="584"/>
      <c r="AA38" s="584"/>
      <c r="AB38" s="847" t="s">
        <v>103</v>
      </c>
      <c r="AC38" s="848"/>
      <c r="AD38" s="584"/>
      <c r="AE38" s="584"/>
    </row>
    <row r="39" spans="2:32" x14ac:dyDescent="0.25">
      <c r="B39" s="584"/>
      <c r="C39" s="840" t="s">
        <v>337</v>
      </c>
      <c r="D39" s="841" t="s">
        <v>338</v>
      </c>
      <c r="E39" s="842" t="s">
        <v>19</v>
      </c>
      <c r="F39" s="843" t="s">
        <v>19</v>
      </c>
      <c r="G39" s="843"/>
      <c r="H39" s="843"/>
      <c r="I39" s="843"/>
      <c r="J39" s="842"/>
      <c r="K39" s="842"/>
      <c r="L39" s="842">
        <v>4985</v>
      </c>
      <c r="M39" s="842"/>
      <c r="N39" s="844"/>
      <c r="O39" s="584"/>
      <c r="R39" s="584"/>
      <c r="S39" s="584"/>
      <c r="T39" s="584"/>
      <c r="U39" s="806"/>
      <c r="V39" s="806"/>
      <c r="W39" s="806"/>
      <c r="X39" s="806"/>
      <c r="Y39" s="584"/>
      <c r="Z39" s="584"/>
      <c r="AA39" s="584"/>
      <c r="AB39" s="584"/>
      <c r="AC39" s="584"/>
      <c r="AD39" s="584"/>
      <c r="AE39" s="584"/>
    </row>
    <row r="40" spans="2:32" ht="21" x14ac:dyDescent="0.25">
      <c r="B40" s="584"/>
      <c r="C40" s="840" t="s">
        <v>339</v>
      </c>
      <c r="D40" s="841" t="s">
        <v>340</v>
      </c>
      <c r="E40" s="842" t="s">
        <v>19</v>
      </c>
      <c r="F40" s="843" t="s">
        <v>19</v>
      </c>
      <c r="G40" s="843"/>
      <c r="H40" s="843"/>
      <c r="I40" s="843"/>
      <c r="J40" s="842"/>
      <c r="K40" s="842"/>
      <c r="L40" s="842">
        <v>5486</v>
      </c>
      <c r="M40" s="842"/>
      <c r="N40" s="844"/>
      <c r="O40" s="584"/>
      <c r="Q40" s="802"/>
      <c r="R40" s="845"/>
      <c r="S40" s="845"/>
      <c r="T40" s="1189" t="s">
        <v>48</v>
      </c>
      <c r="U40" s="1190"/>
      <c r="V40" s="1190"/>
      <c r="W40" s="1190"/>
      <c r="X40" s="1190"/>
      <c r="Y40" s="1190"/>
      <c r="Z40" s="1190"/>
      <c r="AA40" s="1190"/>
      <c r="AB40" s="1190"/>
      <c r="AC40" s="1191"/>
      <c r="AD40" s="584"/>
      <c r="AE40" s="584"/>
      <c r="AF40" s="802"/>
    </row>
    <row r="41" spans="2:32" x14ac:dyDescent="0.25">
      <c r="B41" s="584"/>
      <c r="C41" s="840" t="s">
        <v>341</v>
      </c>
      <c r="D41" s="841" t="s">
        <v>342</v>
      </c>
      <c r="E41" s="842" t="s">
        <v>19</v>
      </c>
      <c r="F41" s="843" t="s">
        <v>19</v>
      </c>
      <c r="G41" s="843"/>
      <c r="H41" s="843"/>
      <c r="I41" s="843"/>
      <c r="J41" s="842"/>
      <c r="K41" s="842"/>
      <c r="L41" s="842">
        <v>4735</v>
      </c>
      <c r="M41" s="842"/>
      <c r="N41" s="844"/>
      <c r="O41" s="584"/>
      <c r="Q41" s="802"/>
      <c r="R41" s="845"/>
      <c r="S41" s="845"/>
      <c r="T41" s="584"/>
      <c r="U41" s="806"/>
      <c r="V41" s="806"/>
      <c r="W41" s="806"/>
      <c r="X41" s="806"/>
      <c r="Y41" s="584"/>
      <c r="Z41" s="584"/>
      <c r="AA41" s="584"/>
      <c r="AB41" s="584"/>
      <c r="AC41" s="584"/>
      <c r="AD41" s="584"/>
      <c r="AE41" s="584"/>
      <c r="AF41" s="802"/>
    </row>
    <row r="42" spans="2:32" ht="15.75" x14ac:dyDescent="0.25">
      <c r="B42" s="584"/>
      <c r="C42" s="840" t="s">
        <v>343</v>
      </c>
      <c r="D42" s="841" t="s">
        <v>344</v>
      </c>
      <c r="E42" s="842" t="s">
        <v>19</v>
      </c>
      <c r="F42" s="843" t="s">
        <v>19</v>
      </c>
      <c r="G42" s="843"/>
      <c r="H42" s="843"/>
      <c r="I42" s="843"/>
      <c r="J42" s="842"/>
      <c r="K42" s="842"/>
      <c r="L42" s="842">
        <v>1438</v>
      </c>
      <c r="M42" s="842"/>
      <c r="N42" s="844"/>
      <c r="O42" s="584"/>
      <c r="Q42" s="852"/>
      <c r="R42" s="845"/>
      <c r="S42" s="845"/>
      <c r="T42" s="853" t="s">
        <v>49</v>
      </c>
      <c r="U42" s="854">
        <v>4240</v>
      </c>
      <c r="V42" s="1192" t="s">
        <v>228</v>
      </c>
      <c r="W42" s="1193"/>
      <c r="X42" s="1193"/>
      <c r="Y42" s="1193"/>
      <c r="Z42" s="1193"/>
      <c r="AA42" s="1193"/>
      <c r="AB42" s="1193"/>
      <c r="AC42" s="1194"/>
      <c r="AD42" s="584"/>
      <c r="AE42" s="584"/>
      <c r="AF42" s="852"/>
    </row>
    <row r="43" spans="2:32" ht="15.75" x14ac:dyDescent="0.25">
      <c r="B43" s="584"/>
      <c r="C43" s="840" t="s">
        <v>345</v>
      </c>
      <c r="D43" s="841" t="s">
        <v>346</v>
      </c>
      <c r="E43" s="842" t="s">
        <v>19</v>
      </c>
      <c r="F43" s="843" t="s">
        <v>19</v>
      </c>
      <c r="G43" s="843"/>
      <c r="H43" s="843"/>
      <c r="I43" s="843"/>
      <c r="J43" s="842"/>
      <c r="K43" s="842"/>
      <c r="L43" s="842">
        <v>3000</v>
      </c>
      <c r="M43" s="842"/>
      <c r="N43" s="844"/>
      <c r="O43" s="584"/>
      <c r="Q43" s="852"/>
      <c r="R43" s="584"/>
      <c r="S43" s="584"/>
      <c r="T43" s="584"/>
      <c r="U43" s="584"/>
      <c r="V43" s="584"/>
      <c r="W43" s="584"/>
      <c r="X43" s="584"/>
      <c r="Y43" s="584"/>
      <c r="Z43" s="584"/>
      <c r="AA43" s="584"/>
      <c r="AB43" s="584"/>
      <c r="AC43" s="584"/>
      <c r="AD43" s="584"/>
      <c r="AE43" s="584"/>
      <c r="AF43" s="852"/>
    </row>
    <row r="44" spans="2:32" x14ac:dyDescent="0.25">
      <c r="B44" s="584"/>
      <c r="C44" s="840" t="s">
        <v>347</v>
      </c>
      <c r="D44" s="841" t="s">
        <v>348</v>
      </c>
      <c r="E44" s="842" t="s">
        <v>19</v>
      </c>
      <c r="F44" s="843" t="s">
        <v>19</v>
      </c>
      <c r="G44" s="843"/>
      <c r="H44" s="843"/>
      <c r="I44" s="843"/>
      <c r="J44" s="842"/>
      <c r="K44" s="842"/>
      <c r="L44" s="842">
        <v>9646</v>
      </c>
      <c r="M44" s="842"/>
      <c r="N44" s="844"/>
      <c r="O44" s="584"/>
      <c r="R44" s="584"/>
      <c r="S44" s="1195" t="s">
        <v>50</v>
      </c>
      <c r="T44" s="1197" t="s">
        <v>51</v>
      </c>
      <c r="U44" s="1197" t="s">
        <v>52</v>
      </c>
      <c r="V44" s="1197" t="s">
        <v>53</v>
      </c>
      <c r="W44" s="1197" t="s">
        <v>54</v>
      </c>
      <c r="X44" s="1197" t="s">
        <v>55</v>
      </c>
      <c r="Y44" s="860">
        <v>2021</v>
      </c>
      <c r="Z44" s="860">
        <v>2022</v>
      </c>
      <c r="AA44" s="273">
        <v>2023</v>
      </c>
      <c r="AB44" s="861">
        <v>2024</v>
      </c>
      <c r="AC44" s="861">
        <v>2025</v>
      </c>
      <c r="AD44" s="862">
        <v>2026</v>
      </c>
      <c r="AE44" s="584"/>
    </row>
    <row r="45" spans="2:32" x14ac:dyDescent="0.25">
      <c r="B45" s="584"/>
      <c r="C45" s="840" t="s">
        <v>349</v>
      </c>
      <c r="D45" s="841" t="s">
        <v>350</v>
      </c>
      <c r="E45" s="842" t="s">
        <v>19</v>
      </c>
      <c r="F45" s="843" t="s">
        <v>19</v>
      </c>
      <c r="G45" s="843"/>
      <c r="H45" s="843"/>
      <c r="I45" s="843"/>
      <c r="J45" s="842"/>
      <c r="K45" s="842"/>
      <c r="L45" s="842">
        <v>3831</v>
      </c>
      <c r="M45" s="842"/>
      <c r="N45" s="844"/>
      <c r="O45" s="584"/>
      <c r="R45" s="584"/>
      <c r="S45" s="1196"/>
      <c r="T45" s="1198"/>
      <c r="U45" s="1198"/>
      <c r="V45" s="1198"/>
      <c r="W45" s="1198"/>
      <c r="X45" s="1198"/>
      <c r="Y45" s="865" t="s">
        <v>2</v>
      </c>
      <c r="Z45" s="865" t="s">
        <v>2</v>
      </c>
      <c r="AA45" s="277" t="s">
        <v>56</v>
      </c>
      <c r="AB45" s="866" t="s">
        <v>57</v>
      </c>
      <c r="AC45" s="866" t="s">
        <v>57</v>
      </c>
      <c r="AD45" s="867" t="s">
        <v>57</v>
      </c>
      <c r="AE45" s="584"/>
    </row>
    <row r="46" spans="2:32" x14ac:dyDescent="0.25">
      <c r="B46" s="584"/>
      <c r="C46" s="840" t="s">
        <v>351</v>
      </c>
      <c r="D46" s="841" t="s">
        <v>352</v>
      </c>
      <c r="E46" s="842" t="s">
        <v>19</v>
      </c>
      <c r="F46" s="843" t="s">
        <v>19</v>
      </c>
      <c r="G46" s="843"/>
      <c r="H46" s="843"/>
      <c r="I46" s="843"/>
      <c r="J46" s="842"/>
      <c r="K46" s="842"/>
      <c r="L46" s="842">
        <v>1942</v>
      </c>
      <c r="M46" s="842"/>
      <c r="N46" s="844"/>
      <c r="O46" s="584"/>
      <c r="R46" s="584"/>
      <c r="S46" s="868"/>
      <c r="T46" s="869"/>
      <c r="U46" s="870"/>
      <c r="V46" s="871"/>
      <c r="W46" s="871"/>
      <c r="X46" s="871"/>
      <c r="Y46" s="871"/>
      <c r="Z46" s="870"/>
      <c r="AA46" s="870"/>
      <c r="AB46" s="870"/>
      <c r="AC46" s="870"/>
      <c r="AD46" s="872"/>
      <c r="AE46" s="584"/>
    </row>
    <row r="47" spans="2:32" x14ac:dyDescent="0.25">
      <c r="B47" s="584"/>
      <c r="C47" s="840" t="s">
        <v>353</v>
      </c>
      <c r="D47" s="841" t="s">
        <v>354</v>
      </c>
      <c r="E47" s="842" t="s">
        <v>19</v>
      </c>
      <c r="F47" s="843" t="s">
        <v>19</v>
      </c>
      <c r="G47" s="843"/>
      <c r="H47" s="843"/>
      <c r="I47" s="843"/>
      <c r="J47" s="842"/>
      <c r="K47" s="842"/>
      <c r="L47" s="842">
        <v>3698</v>
      </c>
      <c r="M47" s="842"/>
      <c r="N47" s="844"/>
      <c r="O47" s="584"/>
      <c r="R47" s="280"/>
      <c r="S47" s="873"/>
      <c r="T47" s="280"/>
      <c r="U47" s="280"/>
      <c r="V47" s="800"/>
      <c r="W47" s="800"/>
      <c r="X47" s="800"/>
      <c r="Y47" s="800"/>
      <c r="Z47" s="800"/>
      <c r="AA47" s="800"/>
      <c r="AB47" s="800"/>
      <c r="AC47" s="800"/>
      <c r="AD47" s="800"/>
      <c r="AE47" s="873"/>
    </row>
    <row r="48" spans="2:32" x14ac:dyDescent="0.25">
      <c r="B48" s="584"/>
      <c r="C48" s="840" t="s">
        <v>355</v>
      </c>
      <c r="D48" s="841" t="s">
        <v>356</v>
      </c>
      <c r="E48" s="842" t="s">
        <v>19</v>
      </c>
      <c r="F48" s="843" t="s">
        <v>19</v>
      </c>
      <c r="G48" s="843"/>
      <c r="H48" s="843"/>
      <c r="I48" s="843"/>
      <c r="J48" s="842"/>
      <c r="K48" s="842"/>
      <c r="L48" s="842">
        <v>6000</v>
      </c>
      <c r="M48" s="842"/>
      <c r="N48" s="844"/>
      <c r="O48" s="584"/>
      <c r="R48" s="280"/>
      <c r="S48" s="874"/>
      <c r="T48" s="874"/>
      <c r="U48" s="874"/>
      <c r="V48" s="280"/>
      <c r="W48" s="280"/>
      <c r="X48" s="280"/>
      <c r="Y48" s="280"/>
      <c r="Z48" s="280"/>
      <c r="AA48" s="280"/>
      <c r="AB48" s="280"/>
      <c r="AC48" s="280"/>
      <c r="AD48" s="280"/>
      <c r="AE48" s="280"/>
    </row>
    <row r="49" spans="2:32" x14ac:dyDescent="0.25">
      <c r="B49" s="584"/>
      <c r="C49" s="840" t="s">
        <v>357</v>
      </c>
      <c r="D49" s="841" t="s">
        <v>358</v>
      </c>
      <c r="E49" s="842" t="s">
        <v>19</v>
      </c>
      <c r="F49" s="843" t="s">
        <v>19</v>
      </c>
      <c r="G49" s="843"/>
      <c r="H49" s="843"/>
      <c r="I49" s="843"/>
      <c r="J49" s="842"/>
      <c r="K49" s="842"/>
      <c r="L49" s="842">
        <v>972</v>
      </c>
      <c r="M49" s="842"/>
      <c r="N49" s="844"/>
      <c r="O49" s="584"/>
      <c r="Q49" s="431" t="s">
        <v>21</v>
      </c>
    </row>
    <row r="50" spans="2:32" ht="23.25" x14ac:dyDescent="0.25">
      <c r="B50" s="584"/>
      <c r="C50" s="840" t="s">
        <v>359</v>
      </c>
      <c r="D50" s="841" t="s">
        <v>360</v>
      </c>
      <c r="E50" s="842" t="s">
        <v>19</v>
      </c>
      <c r="F50" s="843" t="s">
        <v>19</v>
      </c>
      <c r="G50" s="843"/>
      <c r="H50" s="843"/>
      <c r="I50" s="843"/>
      <c r="J50" s="842"/>
      <c r="K50" s="842"/>
      <c r="L50" s="842">
        <v>2500</v>
      </c>
      <c r="M50" s="842"/>
      <c r="N50" s="844"/>
      <c r="O50" s="584"/>
      <c r="R50" s="845"/>
      <c r="S50" s="845"/>
      <c r="T50" s="845"/>
      <c r="U50" s="846"/>
      <c r="V50" s="846"/>
      <c r="W50" s="846"/>
      <c r="X50" s="846"/>
      <c r="Y50" s="845"/>
      <c r="Z50" s="584"/>
      <c r="AA50" s="584"/>
      <c r="AB50" s="847" t="s">
        <v>103</v>
      </c>
      <c r="AC50" s="848"/>
      <c r="AD50" s="584"/>
      <c r="AE50" s="584"/>
    </row>
    <row r="51" spans="2:32" x14ac:dyDescent="0.25">
      <c r="B51" s="584"/>
      <c r="C51" s="840" t="s">
        <v>58</v>
      </c>
      <c r="D51" s="841" t="s">
        <v>361</v>
      </c>
      <c r="E51" s="842" t="s">
        <v>19</v>
      </c>
      <c r="F51" s="843" t="s">
        <v>19</v>
      </c>
      <c r="G51" s="843"/>
      <c r="H51" s="843"/>
      <c r="I51" s="843"/>
      <c r="J51" s="842"/>
      <c r="K51" s="842"/>
      <c r="L51" s="842">
        <v>1000</v>
      </c>
      <c r="M51" s="842">
        <v>4000</v>
      </c>
      <c r="N51" s="844">
        <v>4000</v>
      </c>
      <c r="O51" s="584"/>
      <c r="R51" s="584"/>
      <c r="S51" s="584"/>
      <c r="T51" s="584"/>
      <c r="U51" s="806"/>
      <c r="V51" s="806"/>
      <c r="W51" s="806"/>
      <c r="X51" s="806"/>
      <c r="Y51" s="584"/>
      <c r="Z51" s="584"/>
      <c r="AA51" s="584"/>
      <c r="AB51" s="584"/>
      <c r="AC51" s="584"/>
      <c r="AD51" s="584"/>
      <c r="AE51" s="584"/>
    </row>
    <row r="52" spans="2:32" ht="21" x14ac:dyDescent="0.25">
      <c r="B52" s="584"/>
      <c r="C52" s="840" t="s">
        <v>980</v>
      </c>
      <c r="D52" s="841" t="s">
        <v>290</v>
      </c>
      <c r="E52" s="842"/>
      <c r="F52" s="843"/>
      <c r="G52" s="843"/>
      <c r="H52" s="843"/>
      <c r="I52" s="843"/>
      <c r="J52" s="842"/>
      <c r="K52" s="842"/>
      <c r="L52" s="842">
        <v>24000</v>
      </c>
      <c r="M52" s="842">
        <v>85338</v>
      </c>
      <c r="N52" s="844">
        <v>85338</v>
      </c>
      <c r="O52" s="584"/>
      <c r="Q52" s="802"/>
      <c r="R52" s="845"/>
      <c r="S52" s="845"/>
      <c r="T52" s="1189" t="s">
        <v>48</v>
      </c>
      <c r="U52" s="1190"/>
      <c r="V52" s="1190"/>
      <c r="W52" s="1190"/>
      <c r="X52" s="1190"/>
      <c r="Y52" s="1190"/>
      <c r="Z52" s="1190"/>
      <c r="AA52" s="1190"/>
      <c r="AB52" s="1190"/>
      <c r="AC52" s="1191"/>
      <c r="AD52" s="584"/>
      <c r="AE52" s="584"/>
      <c r="AF52" s="802"/>
    </row>
    <row r="53" spans="2:32" x14ac:dyDescent="0.25">
      <c r="B53" s="584"/>
      <c r="C53" s="840"/>
      <c r="D53" s="841"/>
      <c r="E53" s="842"/>
      <c r="F53" s="843"/>
      <c r="G53" s="843"/>
      <c r="H53" s="843"/>
      <c r="I53" s="843"/>
      <c r="J53" s="842"/>
      <c r="K53" s="842"/>
      <c r="L53" s="842">
        <f>SUM(L14:L52)</f>
        <v>225660</v>
      </c>
      <c r="M53" s="842">
        <f>SUM(M14:M52)</f>
        <v>211395</v>
      </c>
      <c r="N53" s="844">
        <f>SUM(N14:N52)</f>
        <v>238895</v>
      </c>
      <c r="O53" s="584"/>
      <c r="Q53" s="802"/>
      <c r="R53" s="845"/>
      <c r="S53" s="845"/>
      <c r="T53" s="584"/>
      <c r="U53" s="806"/>
      <c r="V53" s="806"/>
      <c r="W53" s="806"/>
      <c r="X53" s="806"/>
      <c r="Y53" s="584"/>
      <c r="Z53" s="584"/>
      <c r="AA53" s="584"/>
      <c r="AB53" s="584"/>
      <c r="AC53" s="584"/>
      <c r="AD53" s="584"/>
      <c r="AE53" s="584"/>
      <c r="AF53" s="802"/>
    </row>
    <row r="54" spans="2:32" ht="15.75" x14ac:dyDescent="0.25">
      <c r="B54" s="584"/>
      <c r="C54" s="840"/>
      <c r="D54" s="841"/>
      <c r="E54" s="842"/>
      <c r="F54" s="843"/>
      <c r="G54" s="843"/>
      <c r="H54" s="843"/>
      <c r="I54" s="843"/>
      <c r="J54" s="842"/>
      <c r="K54" s="842"/>
      <c r="L54" s="842"/>
      <c r="M54" s="842"/>
      <c r="N54" s="844"/>
      <c r="O54" s="584"/>
      <c r="Q54" s="852"/>
      <c r="R54" s="845"/>
      <c r="S54" s="845"/>
      <c r="T54" s="853" t="s">
        <v>49</v>
      </c>
      <c r="U54" s="854">
        <v>4260</v>
      </c>
      <c r="V54" s="1192" t="s">
        <v>258</v>
      </c>
      <c r="W54" s="1193"/>
      <c r="X54" s="1193"/>
      <c r="Y54" s="1193"/>
      <c r="Z54" s="1193"/>
      <c r="AA54" s="1193"/>
      <c r="AB54" s="1193"/>
      <c r="AC54" s="1194"/>
      <c r="AD54" s="584"/>
      <c r="AE54" s="584"/>
      <c r="AF54" s="852"/>
    </row>
    <row r="55" spans="2:32" ht="15.75" x14ac:dyDescent="0.25">
      <c r="B55" s="584"/>
      <c r="C55" s="840"/>
      <c r="D55" s="841"/>
      <c r="E55" s="842"/>
      <c r="F55" s="843"/>
      <c r="G55" s="843"/>
      <c r="H55" s="843"/>
      <c r="I55" s="843"/>
      <c r="J55" s="842"/>
      <c r="K55" s="842"/>
      <c r="L55" s="842"/>
      <c r="M55" s="842"/>
      <c r="N55" s="844"/>
      <c r="O55" s="584"/>
      <c r="Q55" s="852"/>
      <c r="R55" s="584"/>
      <c r="S55" s="584"/>
      <c r="T55" s="584"/>
      <c r="U55" s="584"/>
      <c r="V55" s="584"/>
      <c r="W55" s="584"/>
      <c r="X55" s="584"/>
      <c r="Y55" s="584"/>
      <c r="Z55" s="584"/>
      <c r="AA55" s="584"/>
      <c r="AB55" s="584"/>
      <c r="AC55" s="584"/>
      <c r="AD55" s="584"/>
      <c r="AE55" s="584"/>
      <c r="AF55" s="852"/>
    </row>
    <row r="56" spans="2:32" x14ac:dyDescent="0.25">
      <c r="B56" s="584"/>
      <c r="C56" s="840"/>
      <c r="D56" s="841"/>
      <c r="E56" s="842"/>
      <c r="F56" s="843"/>
      <c r="G56" s="843"/>
      <c r="H56" s="843"/>
      <c r="I56" s="843"/>
      <c r="J56" s="842"/>
      <c r="K56" s="842"/>
      <c r="L56" s="842"/>
      <c r="M56" s="842"/>
      <c r="N56" s="844"/>
      <c r="O56" s="584"/>
      <c r="R56" s="584"/>
      <c r="S56" s="1195" t="s">
        <v>50</v>
      </c>
      <c r="T56" s="1197" t="s">
        <v>51</v>
      </c>
      <c r="U56" s="1197" t="s">
        <v>52</v>
      </c>
      <c r="V56" s="1197" t="s">
        <v>53</v>
      </c>
      <c r="W56" s="1197" t="s">
        <v>54</v>
      </c>
      <c r="X56" s="1197" t="s">
        <v>55</v>
      </c>
      <c r="Y56" s="860">
        <v>2021</v>
      </c>
      <c r="Z56" s="860">
        <v>2022</v>
      </c>
      <c r="AA56" s="273">
        <v>2023</v>
      </c>
      <c r="AB56" s="861">
        <v>2024</v>
      </c>
      <c r="AC56" s="861">
        <v>2025</v>
      </c>
      <c r="AD56" s="862">
        <v>2026</v>
      </c>
      <c r="AE56" s="584"/>
    </row>
    <row r="57" spans="2:32" x14ac:dyDescent="0.25">
      <c r="B57" s="584"/>
      <c r="C57" s="840"/>
      <c r="D57" s="841"/>
      <c r="E57" s="842"/>
      <c r="F57" s="843"/>
      <c r="G57" s="843"/>
      <c r="H57" s="843"/>
      <c r="I57" s="843"/>
      <c r="J57" s="842"/>
      <c r="K57" s="842"/>
      <c r="L57" s="842"/>
      <c r="M57" s="842"/>
      <c r="N57" s="844"/>
      <c r="O57" s="584"/>
      <c r="R57" s="584"/>
      <c r="S57" s="1196"/>
      <c r="T57" s="1198"/>
      <c r="U57" s="1198"/>
      <c r="V57" s="1198"/>
      <c r="W57" s="1198"/>
      <c r="X57" s="1198"/>
      <c r="Y57" s="865" t="s">
        <v>2</v>
      </c>
      <c r="Z57" s="865" t="s">
        <v>2</v>
      </c>
      <c r="AA57" s="277" t="s">
        <v>56</v>
      </c>
      <c r="AB57" s="866" t="s">
        <v>57</v>
      </c>
      <c r="AC57" s="866" t="s">
        <v>57</v>
      </c>
      <c r="AD57" s="867" t="s">
        <v>57</v>
      </c>
      <c r="AE57" s="584"/>
    </row>
    <row r="58" spans="2:32" x14ac:dyDescent="0.25">
      <c r="B58" s="584"/>
      <c r="C58" s="840"/>
      <c r="D58" s="841"/>
      <c r="E58" s="842"/>
      <c r="F58" s="843"/>
      <c r="G58" s="843"/>
      <c r="H58" s="843"/>
      <c r="I58" s="843"/>
      <c r="J58" s="842"/>
      <c r="K58" s="842"/>
      <c r="L58" s="842"/>
      <c r="M58" s="842"/>
      <c r="N58" s="844"/>
      <c r="O58" s="584"/>
      <c r="R58" s="584"/>
      <c r="S58" s="868"/>
      <c r="T58" s="869"/>
      <c r="U58" s="870"/>
      <c r="V58" s="871"/>
      <c r="W58" s="871"/>
      <c r="X58" s="871"/>
      <c r="Y58" s="871"/>
      <c r="Z58" s="870"/>
      <c r="AA58" s="870"/>
      <c r="AB58" s="870"/>
      <c r="AC58" s="870"/>
      <c r="AD58" s="872"/>
      <c r="AE58" s="584"/>
    </row>
    <row r="59" spans="2:32" x14ac:dyDescent="0.25">
      <c r="B59" s="584"/>
      <c r="C59" s="840"/>
      <c r="D59" s="841"/>
      <c r="E59" s="842"/>
      <c r="F59" s="843"/>
      <c r="G59" s="843"/>
      <c r="H59" s="843"/>
      <c r="I59" s="843"/>
      <c r="J59" s="842"/>
      <c r="K59" s="842"/>
      <c r="L59" s="842"/>
      <c r="M59" s="842"/>
      <c r="N59" s="844"/>
      <c r="O59" s="584"/>
      <c r="R59" s="280"/>
      <c r="S59" s="873"/>
      <c r="T59" s="280"/>
      <c r="U59" s="280"/>
      <c r="V59" s="800"/>
      <c r="W59" s="800"/>
      <c r="X59" s="800"/>
      <c r="Y59" s="800"/>
      <c r="Z59" s="800"/>
      <c r="AA59" s="800"/>
      <c r="AB59" s="800"/>
      <c r="AC59" s="800"/>
      <c r="AD59" s="800"/>
      <c r="AE59" s="873"/>
    </row>
    <row r="60" spans="2:32" x14ac:dyDescent="0.25">
      <c r="R60" s="280"/>
      <c r="S60" s="874"/>
      <c r="T60" s="874"/>
      <c r="U60" s="874"/>
      <c r="V60" s="280"/>
      <c r="W60" s="280"/>
      <c r="X60" s="280"/>
      <c r="Y60" s="280"/>
      <c r="Z60" s="280"/>
      <c r="AA60" s="280"/>
      <c r="AB60" s="280"/>
      <c r="AC60" s="280"/>
      <c r="AD60" s="280"/>
      <c r="AE60" s="280"/>
    </row>
    <row r="61" spans="2:32" x14ac:dyDescent="0.25">
      <c r="Q61" s="431" t="s">
        <v>21</v>
      </c>
    </row>
    <row r="62" spans="2:32" ht="23.25" x14ac:dyDescent="0.25">
      <c r="R62" s="845"/>
      <c r="S62" s="845"/>
      <c r="T62" s="845"/>
      <c r="U62" s="846"/>
      <c r="V62" s="846"/>
      <c r="W62" s="846"/>
      <c r="X62" s="846"/>
      <c r="Y62" s="845"/>
      <c r="Z62" s="584"/>
      <c r="AA62" s="584"/>
      <c r="AB62" s="847" t="s">
        <v>103</v>
      </c>
      <c r="AC62" s="848"/>
      <c r="AD62" s="584"/>
      <c r="AE62" s="584"/>
    </row>
    <row r="63" spans="2:32" x14ac:dyDescent="0.25">
      <c r="R63" s="584"/>
      <c r="S63" s="584"/>
      <c r="T63" s="584"/>
      <c r="U63" s="806"/>
      <c r="V63" s="806"/>
      <c r="W63" s="806"/>
      <c r="X63" s="806"/>
      <c r="Y63" s="584"/>
      <c r="Z63" s="584"/>
      <c r="AA63" s="584"/>
      <c r="AB63" s="584"/>
      <c r="AC63" s="584"/>
      <c r="AD63" s="584"/>
      <c r="AE63" s="584"/>
    </row>
    <row r="64" spans="2:32" ht="21" x14ac:dyDescent="0.25">
      <c r="Q64" s="802"/>
      <c r="R64" s="845"/>
      <c r="S64" s="845"/>
      <c r="T64" s="1189" t="s">
        <v>48</v>
      </c>
      <c r="U64" s="1190"/>
      <c r="V64" s="1190"/>
      <c r="W64" s="1190"/>
      <c r="X64" s="1190"/>
      <c r="Y64" s="1190"/>
      <c r="Z64" s="1190"/>
      <c r="AA64" s="1190"/>
      <c r="AB64" s="1190"/>
      <c r="AC64" s="1191"/>
      <c r="AD64" s="584"/>
      <c r="AE64" s="584"/>
      <c r="AF64" s="802"/>
    </row>
    <row r="65" spans="17:32" x14ac:dyDescent="0.25">
      <c r="Q65" s="802"/>
      <c r="R65" s="845"/>
      <c r="S65" s="845"/>
      <c r="T65" s="584"/>
      <c r="U65" s="806"/>
      <c r="V65" s="806"/>
      <c r="W65" s="806"/>
      <c r="X65" s="806"/>
      <c r="Y65" s="584"/>
      <c r="Z65" s="584"/>
      <c r="AA65" s="584"/>
      <c r="AB65" s="584"/>
      <c r="AC65" s="584"/>
      <c r="AD65" s="584"/>
      <c r="AE65" s="584"/>
      <c r="AF65" s="802"/>
    </row>
    <row r="66" spans="17:32" ht="15.75" x14ac:dyDescent="0.25">
      <c r="Q66" s="852"/>
      <c r="R66" s="845"/>
      <c r="S66" s="845"/>
      <c r="T66" s="853" t="s">
        <v>49</v>
      </c>
      <c r="U66" s="854">
        <v>4520</v>
      </c>
      <c r="V66" s="1192" t="s">
        <v>272</v>
      </c>
      <c r="W66" s="1193"/>
      <c r="X66" s="1193"/>
      <c r="Y66" s="1193"/>
      <c r="Z66" s="1193"/>
      <c r="AA66" s="1193"/>
      <c r="AB66" s="1193"/>
      <c r="AC66" s="1194"/>
      <c r="AD66" s="584"/>
      <c r="AE66" s="584"/>
      <c r="AF66" s="852"/>
    </row>
    <row r="67" spans="17:32" ht="15.75" x14ac:dyDescent="0.25">
      <c r="Q67" s="852"/>
      <c r="R67" s="584"/>
      <c r="S67" s="584"/>
      <c r="T67" s="584"/>
      <c r="U67" s="584"/>
      <c r="V67" s="584"/>
      <c r="W67" s="584"/>
      <c r="X67" s="584"/>
      <c r="Y67" s="584"/>
      <c r="Z67" s="584"/>
      <c r="AA67" s="584"/>
      <c r="AB67" s="584"/>
      <c r="AC67" s="584"/>
      <c r="AD67" s="584"/>
      <c r="AE67" s="584"/>
      <c r="AF67" s="852"/>
    </row>
    <row r="68" spans="17:32" x14ac:dyDescent="0.25">
      <c r="R68" s="584"/>
      <c r="S68" s="1195" t="s">
        <v>50</v>
      </c>
      <c r="T68" s="1197" t="s">
        <v>51</v>
      </c>
      <c r="U68" s="1197" t="s">
        <v>52</v>
      </c>
      <c r="V68" s="1197" t="s">
        <v>53</v>
      </c>
      <c r="W68" s="1197" t="s">
        <v>54</v>
      </c>
      <c r="X68" s="1197" t="s">
        <v>55</v>
      </c>
      <c r="Y68" s="860">
        <v>2021</v>
      </c>
      <c r="Z68" s="860">
        <v>2022</v>
      </c>
      <c r="AA68" s="273">
        <v>2023</v>
      </c>
      <c r="AB68" s="861">
        <v>2024</v>
      </c>
      <c r="AC68" s="861">
        <v>2025</v>
      </c>
      <c r="AD68" s="862">
        <v>2026</v>
      </c>
      <c r="AE68" s="584"/>
    </row>
    <row r="69" spans="17:32" x14ac:dyDescent="0.25">
      <c r="R69" s="584"/>
      <c r="S69" s="1196"/>
      <c r="T69" s="1198"/>
      <c r="U69" s="1198"/>
      <c r="V69" s="1198"/>
      <c r="W69" s="1198"/>
      <c r="X69" s="1198"/>
      <c r="Y69" s="865" t="s">
        <v>2</v>
      </c>
      <c r="Z69" s="865" t="s">
        <v>2</v>
      </c>
      <c r="AA69" s="277" t="s">
        <v>56</v>
      </c>
      <c r="AB69" s="866" t="s">
        <v>57</v>
      </c>
      <c r="AC69" s="866" t="s">
        <v>57</v>
      </c>
      <c r="AD69" s="867" t="s">
        <v>57</v>
      </c>
      <c r="AE69" s="584"/>
    </row>
    <row r="70" spans="17:32" x14ac:dyDescent="0.25">
      <c r="R70" s="584"/>
      <c r="S70" s="868" t="s">
        <v>289</v>
      </c>
      <c r="T70" s="869" t="s">
        <v>290</v>
      </c>
      <c r="U70" s="870" t="s">
        <v>19</v>
      </c>
      <c r="V70" s="871" t="s">
        <v>19</v>
      </c>
      <c r="W70" s="871"/>
      <c r="X70" s="871"/>
      <c r="Y70" s="871"/>
      <c r="Z70" s="870"/>
      <c r="AA70" s="870"/>
      <c r="AB70" s="870">
        <v>4951</v>
      </c>
      <c r="AC70" s="870">
        <v>12057</v>
      </c>
      <c r="AD70" s="872">
        <v>39557</v>
      </c>
      <c r="AE70" s="584"/>
    </row>
    <row r="71" spans="17:32" x14ac:dyDescent="0.25">
      <c r="R71" s="584"/>
      <c r="S71" s="868" t="s">
        <v>289</v>
      </c>
      <c r="T71" s="869" t="s">
        <v>291</v>
      </c>
      <c r="U71" s="870" t="s">
        <v>19</v>
      </c>
      <c r="V71" s="871" t="s">
        <v>19</v>
      </c>
      <c r="W71" s="871"/>
      <c r="X71" s="871"/>
      <c r="Y71" s="871"/>
      <c r="Z71" s="870"/>
      <c r="AA71" s="870"/>
      <c r="AB71" s="870">
        <v>12480</v>
      </c>
      <c r="AC71" s="870"/>
      <c r="AD71" s="872"/>
      <c r="AE71" s="584"/>
    </row>
    <row r="72" spans="17:32" x14ac:dyDescent="0.25">
      <c r="R72" s="584"/>
      <c r="S72" s="868" t="s">
        <v>292</v>
      </c>
      <c r="T72" s="869" t="s">
        <v>293</v>
      </c>
      <c r="U72" s="870" t="s">
        <v>19</v>
      </c>
      <c r="V72" s="871" t="s">
        <v>19</v>
      </c>
      <c r="W72" s="871"/>
      <c r="X72" s="871"/>
      <c r="Y72" s="871"/>
      <c r="Z72" s="870"/>
      <c r="AA72" s="870"/>
      <c r="AB72" s="870">
        <v>8000</v>
      </c>
      <c r="AC72" s="870">
        <v>7000</v>
      </c>
      <c r="AD72" s="872">
        <v>7000</v>
      </c>
      <c r="AE72" s="584"/>
    </row>
    <row r="73" spans="17:32" x14ac:dyDescent="0.25">
      <c r="R73" s="584"/>
      <c r="S73" s="868" t="s">
        <v>294</v>
      </c>
      <c r="T73" s="869" t="s">
        <v>295</v>
      </c>
      <c r="U73" s="870" t="s">
        <v>19</v>
      </c>
      <c r="V73" s="871" t="s">
        <v>19</v>
      </c>
      <c r="W73" s="871"/>
      <c r="X73" s="871"/>
      <c r="Y73" s="871"/>
      <c r="Z73" s="870"/>
      <c r="AA73" s="870"/>
      <c r="AB73" s="870">
        <v>2500</v>
      </c>
      <c r="AC73" s="870">
        <v>1000</v>
      </c>
      <c r="AD73" s="872">
        <v>1000</v>
      </c>
      <c r="AE73" s="584"/>
    </row>
    <row r="74" spans="17:32" x14ac:dyDescent="0.25">
      <c r="R74" s="584"/>
      <c r="S74" s="868" t="s">
        <v>296</v>
      </c>
      <c r="T74" s="869" t="s">
        <v>297</v>
      </c>
      <c r="U74" s="870" t="s">
        <v>19</v>
      </c>
      <c r="V74" s="871" t="s">
        <v>19</v>
      </c>
      <c r="W74" s="871"/>
      <c r="X74" s="871"/>
      <c r="Y74" s="871"/>
      <c r="Z74" s="870"/>
      <c r="AA74" s="870"/>
      <c r="AB74" s="870">
        <v>7500</v>
      </c>
      <c r="AC74" s="870">
        <v>7900</v>
      </c>
      <c r="AD74" s="872">
        <v>7900</v>
      </c>
      <c r="AE74" s="584"/>
    </row>
    <row r="75" spans="17:32" x14ac:dyDescent="0.25">
      <c r="R75" s="584"/>
      <c r="S75" s="868" t="s">
        <v>298</v>
      </c>
      <c r="T75" s="869" t="s">
        <v>299</v>
      </c>
      <c r="U75" s="870" t="s">
        <v>19</v>
      </c>
      <c r="V75" s="871" t="s">
        <v>19</v>
      </c>
      <c r="W75" s="871"/>
      <c r="X75" s="871"/>
      <c r="Y75" s="871"/>
      <c r="Z75" s="870"/>
      <c r="AA75" s="870"/>
      <c r="AB75" s="870">
        <v>2000</v>
      </c>
      <c r="AC75" s="870">
        <v>1500</v>
      </c>
      <c r="AD75" s="872">
        <v>1500</v>
      </c>
      <c r="AE75" s="584"/>
    </row>
    <row r="76" spans="17:32" x14ac:dyDescent="0.25">
      <c r="R76" s="584"/>
      <c r="S76" s="868" t="s">
        <v>300</v>
      </c>
      <c r="T76" s="869" t="s">
        <v>301</v>
      </c>
      <c r="U76" s="870" t="s">
        <v>19</v>
      </c>
      <c r="V76" s="871" t="s">
        <v>19</v>
      </c>
      <c r="W76" s="871"/>
      <c r="X76" s="871"/>
      <c r="Y76" s="871"/>
      <c r="Z76" s="870"/>
      <c r="AA76" s="870"/>
      <c r="AB76" s="870">
        <v>1525</v>
      </c>
      <c r="AC76" s="870">
        <v>500</v>
      </c>
      <c r="AD76" s="872">
        <v>500</v>
      </c>
      <c r="AE76" s="584"/>
    </row>
    <row r="77" spans="17:32" x14ac:dyDescent="0.25">
      <c r="R77" s="584"/>
      <c r="S77" s="868" t="s">
        <v>302</v>
      </c>
      <c r="T77" s="869" t="s">
        <v>303</v>
      </c>
      <c r="U77" s="870" t="s">
        <v>19</v>
      </c>
      <c r="V77" s="871" t="s">
        <v>19</v>
      </c>
      <c r="W77" s="871"/>
      <c r="X77" s="871"/>
      <c r="Y77" s="871"/>
      <c r="Z77" s="870"/>
      <c r="AA77" s="870"/>
      <c r="AB77" s="870">
        <v>9000</v>
      </c>
      <c r="AC77" s="870">
        <v>10000</v>
      </c>
      <c r="AD77" s="872">
        <v>10000</v>
      </c>
      <c r="AE77" s="584"/>
    </row>
    <row r="78" spans="17:32" x14ac:dyDescent="0.25">
      <c r="R78" s="584"/>
      <c r="S78" s="868" t="s">
        <v>304</v>
      </c>
      <c r="T78" s="869" t="s">
        <v>305</v>
      </c>
      <c r="U78" s="870" t="s">
        <v>19</v>
      </c>
      <c r="V78" s="871" t="s">
        <v>19</v>
      </c>
      <c r="W78" s="871"/>
      <c r="X78" s="871"/>
      <c r="Y78" s="871"/>
      <c r="Z78" s="870"/>
      <c r="AA78" s="870"/>
      <c r="AB78" s="870">
        <v>4000</v>
      </c>
      <c r="AC78" s="870">
        <v>5000</v>
      </c>
      <c r="AD78" s="872">
        <v>5000</v>
      </c>
      <c r="AE78" s="584"/>
    </row>
    <row r="79" spans="17:32" x14ac:dyDescent="0.25">
      <c r="R79" s="584"/>
      <c r="S79" s="868" t="s">
        <v>306</v>
      </c>
      <c r="T79" s="869" t="s">
        <v>307</v>
      </c>
      <c r="U79" s="870" t="s">
        <v>19</v>
      </c>
      <c r="V79" s="871" t="s">
        <v>19</v>
      </c>
      <c r="W79" s="871"/>
      <c r="X79" s="871"/>
      <c r="Y79" s="871"/>
      <c r="Z79" s="870"/>
      <c r="AA79" s="870"/>
      <c r="AB79" s="870">
        <v>5000</v>
      </c>
      <c r="AC79" s="870">
        <v>6000</v>
      </c>
      <c r="AD79" s="872">
        <v>6000</v>
      </c>
      <c r="AE79" s="584"/>
    </row>
    <row r="80" spans="17:32" x14ac:dyDescent="0.25">
      <c r="R80" s="584"/>
      <c r="S80" s="868" t="s">
        <v>308</v>
      </c>
      <c r="T80" s="869" t="s">
        <v>309</v>
      </c>
      <c r="U80" s="870" t="s">
        <v>19</v>
      </c>
      <c r="V80" s="871" t="s">
        <v>19</v>
      </c>
      <c r="W80" s="871"/>
      <c r="X80" s="871"/>
      <c r="Y80" s="871"/>
      <c r="Z80" s="870"/>
      <c r="AA80" s="870"/>
      <c r="AB80" s="870">
        <v>6400</v>
      </c>
      <c r="AC80" s="870">
        <v>4100</v>
      </c>
      <c r="AD80" s="872">
        <v>4100</v>
      </c>
      <c r="AE80" s="584"/>
    </row>
    <row r="81" spans="18:31" x14ac:dyDescent="0.25">
      <c r="R81" s="584"/>
      <c r="S81" s="868" t="s">
        <v>310</v>
      </c>
      <c r="T81" s="869" t="s">
        <v>311</v>
      </c>
      <c r="U81" s="870" t="s">
        <v>19</v>
      </c>
      <c r="V81" s="871" t="s">
        <v>19</v>
      </c>
      <c r="W81" s="871"/>
      <c r="X81" s="871"/>
      <c r="Y81" s="871"/>
      <c r="Z81" s="870"/>
      <c r="AA81" s="870"/>
      <c r="AB81" s="870">
        <v>12000</v>
      </c>
      <c r="AC81" s="870">
        <v>26000</v>
      </c>
      <c r="AD81" s="872">
        <v>26000</v>
      </c>
      <c r="AE81" s="584"/>
    </row>
    <row r="82" spans="18:31" x14ac:dyDescent="0.25">
      <c r="R82" s="584"/>
      <c r="S82" s="868" t="s">
        <v>312</v>
      </c>
      <c r="T82" s="869" t="s">
        <v>313</v>
      </c>
      <c r="U82" s="870" t="s">
        <v>19</v>
      </c>
      <c r="V82" s="871" t="s">
        <v>19</v>
      </c>
      <c r="W82" s="871"/>
      <c r="X82" s="871"/>
      <c r="Y82" s="871"/>
      <c r="Z82" s="870"/>
      <c r="AA82" s="870"/>
      <c r="AB82" s="870">
        <v>6000</v>
      </c>
      <c r="AC82" s="870">
        <v>5500</v>
      </c>
      <c r="AD82" s="872">
        <v>5500</v>
      </c>
      <c r="AE82" s="584"/>
    </row>
    <row r="83" spans="18:31" x14ac:dyDescent="0.25">
      <c r="R83" s="584"/>
      <c r="S83" s="868" t="s">
        <v>314</v>
      </c>
      <c r="T83" s="869" t="s">
        <v>315</v>
      </c>
      <c r="U83" s="870" t="s">
        <v>19</v>
      </c>
      <c r="V83" s="871" t="s">
        <v>19</v>
      </c>
      <c r="W83" s="871"/>
      <c r="X83" s="871"/>
      <c r="Y83" s="871"/>
      <c r="Z83" s="870"/>
      <c r="AA83" s="870"/>
      <c r="AB83" s="870">
        <v>3000</v>
      </c>
      <c r="AC83" s="870">
        <v>2000</v>
      </c>
      <c r="AD83" s="872">
        <v>2000</v>
      </c>
      <c r="AE83" s="584"/>
    </row>
    <row r="84" spans="18:31" x14ac:dyDescent="0.25">
      <c r="R84" s="584"/>
      <c r="S84" s="868" t="s">
        <v>316</v>
      </c>
      <c r="T84" s="869" t="s">
        <v>317</v>
      </c>
      <c r="U84" s="870" t="s">
        <v>19</v>
      </c>
      <c r="V84" s="871" t="s">
        <v>19</v>
      </c>
      <c r="W84" s="871"/>
      <c r="X84" s="871"/>
      <c r="Y84" s="871"/>
      <c r="Z84" s="870"/>
      <c r="AA84" s="870"/>
      <c r="AB84" s="870">
        <v>2500</v>
      </c>
      <c r="AC84" s="870">
        <v>2000</v>
      </c>
      <c r="AD84" s="872">
        <v>2000</v>
      </c>
      <c r="AE84" s="584"/>
    </row>
    <row r="85" spans="18:31" x14ac:dyDescent="0.25">
      <c r="R85" s="584"/>
      <c r="S85" s="868" t="s">
        <v>318</v>
      </c>
      <c r="T85" s="869" t="s">
        <v>319</v>
      </c>
      <c r="U85" s="870" t="s">
        <v>19</v>
      </c>
      <c r="V85" s="871" t="s">
        <v>19</v>
      </c>
      <c r="W85" s="871"/>
      <c r="X85" s="871"/>
      <c r="Y85" s="871"/>
      <c r="Z85" s="870"/>
      <c r="AA85" s="870"/>
      <c r="AB85" s="870">
        <v>3000</v>
      </c>
      <c r="AC85" s="870">
        <v>2500</v>
      </c>
      <c r="AD85" s="872">
        <v>2500</v>
      </c>
      <c r="AE85" s="584"/>
    </row>
    <row r="86" spans="18:31" x14ac:dyDescent="0.25">
      <c r="R86" s="584"/>
      <c r="S86" s="868" t="s">
        <v>320</v>
      </c>
      <c r="T86" s="869" t="s">
        <v>321</v>
      </c>
      <c r="U86" s="870" t="s">
        <v>19</v>
      </c>
      <c r="V86" s="871" t="s">
        <v>19</v>
      </c>
      <c r="W86" s="871"/>
      <c r="X86" s="871"/>
      <c r="Y86" s="871"/>
      <c r="Z86" s="870"/>
      <c r="AA86" s="870"/>
      <c r="AB86" s="870">
        <v>8000</v>
      </c>
      <c r="AC86" s="870">
        <v>11000</v>
      </c>
      <c r="AD86" s="872">
        <v>11000</v>
      </c>
      <c r="AE86" s="584"/>
    </row>
    <row r="87" spans="18:31" x14ac:dyDescent="0.25">
      <c r="R87" s="584"/>
      <c r="S87" s="868" t="s">
        <v>322</v>
      </c>
      <c r="T87" s="869" t="s">
        <v>323</v>
      </c>
      <c r="U87" s="870" t="s">
        <v>19</v>
      </c>
      <c r="V87" s="871" t="s">
        <v>19</v>
      </c>
      <c r="W87" s="871"/>
      <c r="X87" s="871"/>
      <c r="Y87" s="871"/>
      <c r="Z87" s="870"/>
      <c r="AA87" s="870"/>
      <c r="AB87" s="870">
        <v>3500</v>
      </c>
      <c r="AC87" s="870">
        <v>3500</v>
      </c>
      <c r="AD87" s="872">
        <v>3500</v>
      </c>
      <c r="AE87" s="584"/>
    </row>
    <row r="88" spans="18:31" x14ac:dyDescent="0.25">
      <c r="R88" s="584"/>
      <c r="S88" s="868" t="s">
        <v>324</v>
      </c>
      <c r="T88" s="869" t="s">
        <v>325</v>
      </c>
      <c r="U88" s="870" t="s">
        <v>19</v>
      </c>
      <c r="V88" s="871" t="s">
        <v>19</v>
      </c>
      <c r="W88" s="871"/>
      <c r="X88" s="871"/>
      <c r="Y88" s="871"/>
      <c r="Z88" s="870"/>
      <c r="AA88" s="870"/>
      <c r="AB88" s="870">
        <v>3000</v>
      </c>
      <c r="AC88" s="870">
        <v>2500</v>
      </c>
      <c r="AD88" s="872">
        <v>2500</v>
      </c>
      <c r="AE88" s="584"/>
    </row>
    <row r="89" spans="18:31" x14ac:dyDescent="0.25">
      <c r="R89" s="584"/>
      <c r="S89" s="868" t="s">
        <v>326</v>
      </c>
      <c r="T89" s="869" t="s">
        <v>327</v>
      </c>
      <c r="U89" s="870" t="s">
        <v>19</v>
      </c>
      <c r="V89" s="871" t="s">
        <v>19</v>
      </c>
      <c r="W89" s="871"/>
      <c r="X89" s="871"/>
      <c r="Y89" s="871"/>
      <c r="Z89" s="870"/>
      <c r="AA89" s="870"/>
      <c r="AB89" s="870">
        <v>2673</v>
      </c>
      <c r="AC89" s="870">
        <v>2500</v>
      </c>
      <c r="AD89" s="872">
        <v>2500</v>
      </c>
      <c r="AE89" s="584"/>
    </row>
    <row r="90" spans="18:31" x14ac:dyDescent="0.25">
      <c r="R90" s="584"/>
      <c r="S90" s="868" t="s">
        <v>328</v>
      </c>
      <c r="T90" s="869" t="s">
        <v>329</v>
      </c>
      <c r="U90" s="870" t="s">
        <v>19</v>
      </c>
      <c r="V90" s="871" t="s">
        <v>19</v>
      </c>
      <c r="W90" s="871"/>
      <c r="X90" s="871"/>
      <c r="Y90" s="871"/>
      <c r="Z90" s="870"/>
      <c r="AA90" s="870"/>
      <c r="AB90" s="870">
        <v>6000</v>
      </c>
      <c r="AC90" s="870">
        <v>3500</v>
      </c>
      <c r="AD90" s="872">
        <v>3500</v>
      </c>
      <c r="AE90" s="584"/>
    </row>
    <row r="91" spans="18:31" x14ac:dyDescent="0.25">
      <c r="R91" s="584"/>
      <c r="S91" s="868" t="s">
        <v>330</v>
      </c>
      <c r="T91" s="869" t="s">
        <v>331</v>
      </c>
      <c r="U91" s="870" t="s">
        <v>19</v>
      </c>
      <c r="V91" s="871" t="s">
        <v>19</v>
      </c>
      <c r="W91" s="871"/>
      <c r="X91" s="871"/>
      <c r="Y91" s="871"/>
      <c r="Z91" s="870"/>
      <c r="AA91" s="870"/>
      <c r="AB91" s="870">
        <v>5000</v>
      </c>
      <c r="AC91" s="870">
        <v>6000</v>
      </c>
      <c r="AD91" s="872">
        <v>6000</v>
      </c>
      <c r="AE91" s="584"/>
    </row>
    <row r="92" spans="18:31" x14ac:dyDescent="0.25">
      <c r="R92" s="584"/>
      <c r="S92" s="868" t="s">
        <v>332</v>
      </c>
      <c r="T92" s="869" t="s">
        <v>333</v>
      </c>
      <c r="U92" s="870" t="s">
        <v>19</v>
      </c>
      <c r="V92" s="871" t="s">
        <v>19</v>
      </c>
      <c r="W92" s="871"/>
      <c r="X92" s="871"/>
      <c r="Y92" s="871"/>
      <c r="Z92" s="870"/>
      <c r="AA92" s="870"/>
      <c r="AB92" s="870">
        <v>32831</v>
      </c>
      <c r="AC92" s="870"/>
      <c r="AD92" s="872"/>
      <c r="AE92" s="584"/>
    </row>
    <row r="93" spans="18:31" x14ac:dyDescent="0.25">
      <c r="R93" s="584"/>
      <c r="S93" s="868" t="s">
        <v>19</v>
      </c>
      <c r="T93" s="869" t="s">
        <v>334</v>
      </c>
      <c r="U93" s="870" t="s">
        <v>19</v>
      </c>
      <c r="V93" s="871" t="s">
        <v>19</v>
      </c>
      <c r="W93" s="871"/>
      <c r="X93" s="871"/>
      <c r="Y93" s="871"/>
      <c r="Z93" s="870"/>
      <c r="AA93" s="870"/>
      <c r="AB93" s="870">
        <v>600</v>
      </c>
      <c r="AC93" s="870"/>
      <c r="AD93" s="872"/>
      <c r="AE93" s="584"/>
    </row>
    <row r="94" spans="18:31" x14ac:dyDescent="0.25">
      <c r="R94" s="584"/>
      <c r="S94" s="868" t="s">
        <v>335</v>
      </c>
      <c r="T94" s="869" t="s">
        <v>336</v>
      </c>
      <c r="U94" s="870" t="s">
        <v>19</v>
      </c>
      <c r="V94" s="871" t="s">
        <v>19</v>
      </c>
      <c r="W94" s="871"/>
      <c r="X94" s="871"/>
      <c r="Y94" s="871"/>
      <c r="Z94" s="870"/>
      <c r="AA94" s="870"/>
      <c r="AB94" s="870">
        <v>967</v>
      </c>
      <c r="AC94" s="870"/>
      <c r="AD94" s="872"/>
      <c r="AE94" s="584"/>
    </row>
    <row r="95" spans="18:31" x14ac:dyDescent="0.25">
      <c r="R95" s="584"/>
      <c r="S95" s="868" t="s">
        <v>337</v>
      </c>
      <c r="T95" s="869" t="s">
        <v>338</v>
      </c>
      <c r="U95" s="870" t="s">
        <v>19</v>
      </c>
      <c r="V95" s="871" t="s">
        <v>19</v>
      </c>
      <c r="W95" s="871"/>
      <c r="X95" s="871"/>
      <c r="Y95" s="871"/>
      <c r="Z95" s="870"/>
      <c r="AA95" s="870"/>
      <c r="AB95" s="870">
        <v>4985</v>
      </c>
      <c r="AC95" s="870"/>
      <c r="AD95" s="872"/>
      <c r="AE95" s="584"/>
    </row>
    <row r="96" spans="18:31" x14ac:dyDescent="0.25">
      <c r="R96" s="584"/>
      <c r="S96" s="868" t="s">
        <v>339</v>
      </c>
      <c r="T96" s="869" t="s">
        <v>340</v>
      </c>
      <c r="U96" s="870" t="s">
        <v>19</v>
      </c>
      <c r="V96" s="871" t="s">
        <v>19</v>
      </c>
      <c r="W96" s="871"/>
      <c r="X96" s="871"/>
      <c r="Y96" s="871"/>
      <c r="Z96" s="870"/>
      <c r="AA96" s="870"/>
      <c r="AB96" s="870">
        <v>5486</v>
      </c>
      <c r="AC96" s="870"/>
      <c r="AD96" s="872"/>
      <c r="AE96" s="584"/>
    </row>
    <row r="97" spans="17:31" x14ac:dyDescent="0.25">
      <c r="R97" s="584"/>
      <c r="S97" s="868" t="s">
        <v>341</v>
      </c>
      <c r="T97" s="869" t="s">
        <v>342</v>
      </c>
      <c r="U97" s="870" t="s">
        <v>19</v>
      </c>
      <c r="V97" s="871" t="s">
        <v>19</v>
      </c>
      <c r="W97" s="871"/>
      <c r="X97" s="871"/>
      <c r="Y97" s="871"/>
      <c r="Z97" s="870"/>
      <c r="AA97" s="870"/>
      <c r="AB97" s="870">
        <v>4735</v>
      </c>
      <c r="AC97" s="870"/>
      <c r="AD97" s="872"/>
      <c r="AE97" s="584"/>
    </row>
    <row r="98" spans="17:31" x14ac:dyDescent="0.25">
      <c r="R98" s="584"/>
      <c r="S98" s="868" t="s">
        <v>343</v>
      </c>
      <c r="T98" s="869" t="s">
        <v>344</v>
      </c>
      <c r="U98" s="870" t="s">
        <v>19</v>
      </c>
      <c r="V98" s="871" t="s">
        <v>19</v>
      </c>
      <c r="W98" s="871"/>
      <c r="X98" s="871"/>
      <c r="Y98" s="871"/>
      <c r="Z98" s="870"/>
      <c r="AA98" s="870"/>
      <c r="AB98" s="870">
        <v>1438</v>
      </c>
      <c r="AC98" s="870"/>
      <c r="AD98" s="872"/>
      <c r="AE98" s="584"/>
    </row>
    <row r="99" spans="17:31" x14ac:dyDescent="0.25">
      <c r="R99" s="584"/>
      <c r="S99" s="868" t="s">
        <v>345</v>
      </c>
      <c r="T99" s="869" t="s">
        <v>346</v>
      </c>
      <c r="U99" s="870" t="s">
        <v>19</v>
      </c>
      <c r="V99" s="871" t="s">
        <v>19</v>
      </c>
      <c r="W99" s="871"/>
      <c r="X99" s="871"/>
      <c r="Y99" s="871"/>
      <c r="Z99" s="870"/>
      <c r="AA99" s="870"/>
      <c r="AB99" s="870">
        <v>3000</v>
      </c>
      <c r="AC99" s="870"/>
      <c r="AD99" s="872"/>
      <c r="AE99" s="584"/>
    </row>
    <row r="100" spans="17:31" x14ac:dyDescent="0.25">
      <c r="R100" s="584"/>
      <c r="S100" s="868" t="s">
        <v>347</v>
      </c>
      <c r="T100" s="869" t="s">
        <v>348</v>
      </c>
      <c r="U100" s="870" t="s">
        <v>19</v>
      </c>
      <c r="V100" s="871" t="s">
        <v>19</v>
      </c>
      <c r="W100" s="871"/>
      <c r="X100" s="871"/>
      <c r="Y100" s="871"/>
      <c r="Z100" s="870"/>
      <c r="AA100" s="870"/>
      <c r="AB100" s="870">
        <v>9646</v>
      </c>
      <c r="AC100" s="870"/>
      <c r="AD100" s="872"/>
      <c r="AE100" s="584"/>
    </row>
    <row r="101" spans="17:31" x14ac:dyDescent="0.25">
      <c r="R101" s="584"/>
      <c r="S101" s="868" t="s">
        <v>349</v>
      </c>
      <c r="T101" s="869" t="s">
        <v>350</v>
      </c>
      <c r="U101" s="870" t="s">
        <v>19</v>
      </c>
      <c r="V101" s="871" t="s">
        <v>19</v>
      </c>
      <c r="W101" s="871"/>
      <c r="X101" s="871"/>
      <c r="Y101" s="871"/>
      <c r="Z101" s="870"/>
      <c r="AA101" s="870"/>
      <c r="AB101" s="870">
        <v>3831</v>
      </c>
      <c r="AC101" s="870"/>
      <c r="AD101" s="872"/>
      <c r="AE101" s="584"/>
    </row>
    <row r="102" spans="17:31" x14ac:dyDescent="0.25">
      <c r="R102" s="584"/>
      <c r="S102" s="868" t="s">
        <v>351</v>
      </c>
      <c r="T102" s="869" t="s">
        <v>352</v>
      </c>
      <c r="U102" s="870" t="s">
        <v>19</v>
      </c>
      <c r="V102" s="871" t="s">
        <v>19</v>
      </c>
      <c r="W102" s="871"/>
      <c r="X102" s="871"/>
      <c r="Y102" s="871"/>
      <c r="Z102" s="870"/>
      <c r="AA102" s="870"/>
      <c r="AB102" s="870">
        <v>1942</v>
      </c>
      <c r="AC102" s="870"/>
      <c r="AD102" s="872"/>
      <c r="AE102" s="584"/>
    </row>
    <row r="103" spans="17:31" x14ac:dyDescent="0.25">
      <c r="R103" s="584"/>
      <c r="S103" s="868" t="s">
        <v>353</v>
      </c>
      <c r="T103" s="869" t="s">
        <v>354</v>
      </c>
      <c r="U103" s="870" t="s">
        <v>19</v>
      </c>
      <c r="V103" s="871" t="s">
        <v>19</v>
      </c>
      <c r="W103" s="871"/>
      <c r="X103" s="871"/>
      <c r="Y103" s="871"/>
      <c r="Z103" s="870"/>
      <c r="AA103" s="870"/>
      <c r="AB103" s="870">
        <v>3698</v>
      </c>
      <c r="AC103" s="870"/>
      <c r="AD103" s="872"/>
      <c r="AE103" s="584"/>
    </row>
    <row r="104" spans="17:31" x14ac:dyDescent="0.25">
      <c r="R104" s="584"/>
      <c r="S104" s="868" t="s">
        <v>355</v>
      </c>
      <c r="T104" s="869" t="s">
        <v>356</v>
      </c>
      <c r="U104" s="870" t="s">
        <v>19</v>
      </c>
      <c r="V104" s="871" t="s">
        <v>19</v>
      </c>
      <c r="W104" s="871"/>
      <c r="X104" s="871"/>
      <c r="Y104" s="871"/>
      <c r="Z104" s="870"/>
      <c r="AA104" s="870"/>
      <c r="AB104" s="870">
        <v>6000</v>
      </c>
      <c r="AC104" s="870"/>
      <c r="AD104" s="872"/>
      <c r="AE104" s="584"/>
    </row>
    <row r="105" spans="17:31" x14ac:dyDescent="0.25">
      <c r="R105" s="584"/>
      <c r="S105" s="868" t="s">
        <v>357</v>
      </c>
      <c r="T105" s="869" t="s">
        <v>358</v>
      </c>
      <c r="U105" s="870" t="s">
        <v>19</v>
      </c>
      <c r="V105" s="871" t="s">
        <v>19</v>
      </c>
      <c r="W105" s="871"/>
      <c r="X105" s="871"/>
      <c r="Y105" s="871"/>
      <c r="Z105" s="870"/>
      <c r="AA105" s="870"/>
      <c r="AB105" s="870">
        <v>972</v>
      </c>
      <c r="AC105" s="870"/>
      <c r="AD105" s="872"/>
      <c r="AE105" s="584"/>
    </row>
    <row r="106" spans="17:31" x14ac:dyDescent="0.25">
      <c r="R106" s="584"/>
      <c r="S106" s="868" t="s">
        <v>359</v>
      </c>
      <c r="T106" s="869" t="s">
        <v>360</v>
      </c>
      <c r="U106" s="870" t="s">
        <v>19</v>
      </c>
      <c r="V106" s="871" t="s">
        <v>19</v>
      </c>
      <c r="W106" s="871"/>
      <c r="X106" s="871"/>
      <c r="Y106" s="871"/>
      <c r="Z106" s="870"/>
      <c r="AA106" s="870"/>
      <c r="AB106" s="870">
        <v>2500</v>
      </c>
      <c r="AC106" s="870"/>
      <c r="AD106" s="872"/>
      <c r="AE106" s="584"/>
    </row>
    <row r="107" spans="17:31" x14ac:dyDescent="0.25">
      <c r="R107" s="584"/>
      <c r="S107" s="868" t="s">
        <v>58</v>
      </c>
      <c r="T107" s="869" t="s">
        <v>361</v>
      </c>
      <c r="U107" s="870" t="s">
        <v>19</v>
      </c>
      <c r="V107" s="871" t="s">
        <v>19</v>
      </c>
      <c r="W107" s="871"/>
      <c r="X107" s="871"/>
      <c r="Y107" s="871"/>
      <c r="Z107" s="870"/>
      <c r="AA107" s="870"/>
      <c r="AB107" s="870">
        <v>1000</v>
      </c>
      <c r="AC107" s="870">
        <v>4000</v>
      </c>
      <c r="AD107" s="872">
        <v>4000</v>
      </c>
      <c r="AE107" s="584"/>
    </row>
    <row r="108" spans="17:31" x14ac:dyDescent="0.25">
      <c r="R108" s="280"/>
      <c r="S108" s="873"/>
      <c r="T108" s="280"/>
      <c r="U108" s="280"/>
      <c r="V108" s="800"/>
      <c r="W108" s="800"/>
      <c r="X108" s="800"/>
      <c r="Y108" s="800"/>
      <c r="Z108" s="800"/>
      <c r="AA108" s="800"/>
      <c r="AB108" s="800"/>
      <c r="AC108" s="800"/>
      <c r="AD108" s="800"/>
      <c r="AE108" s="873"/>
    </row>
    <row r="109" spans="17:31" x14ac:dyDescent="0.25">
      <c r="R109" s="280"/>
      <c r="S109" s="874"/>
      <c r="T109" s="874"/>
      <c r="U109" s="874"/>
      <c r="V109" s="280"/>
      <c r="W109" s="280"/>
      <c r="X109" s="280"/>
      <c r="Y109" s="280"/>
      <c r="Z109" s="280"/>
      <c r="AA109" s="280"/>
      <c r="AB109" s="280"/>
      <c r="AC109" s="280"/>
      <c r="AD109" s="280"/>
      <c r="AE109" s="280"/>
    </row>
    <row r="110" spans="17:31" x14ac:dyDescent="0.25">
      <c r="Q110" s="431" t="s">
        <v>21</v>
      </c>
    </row>
    <row r="111" spans="17:31" ht="23.25" x14ac:dyDescent="0.25">
      <c r="R111" s="845"/>
      <c r="S111" s="845"/>
      <c r="T111" s="845"/>
      <c r="U111" s="846"/>
      <c r="V111" s="846"/>
      <c r="W111" s="846"/>
      <c r="X111" s="846"/>
      <c r="Y111" s="845"/>
      <c r="Z111" s="584"/>
      <c r="AA111" s="584"/>
      <c r="AB111" s="847" t="s">
        <v>103</v>
      </c>
      <c r="AC111" s="848"/>
      <c r="AD111" s="584"/>
      <c r="AE111" s="584"/>
    </row>
    <row r="112" spans="17:31" x14ac:dyDescent="0.25">
      <c r="R112" s="584"/>
      <c r="S112" s="584"/>
      <c r="T112" s="584"/>
      <c r="U112" s="806"/>
      <c r="V112" s="806"/>
      <c r="W112" s="806"/>
      <c r="X112" s="806"/>
      <c r="Y112" s="584"/>
      <c r="Z112" s="584"/>
      <c r="AA112" s="584"/>
      <c r="AB112" s="584"/>
      <c r="AC112" s="584"/>
      <c r="AD112" s="584"/>
      <c r="AE112" s="584"/>
    </row>
    <row r="113" spans="17:32" ht="21" x14ac:dyDescent="0.25">
      <c r="Q113" s="802"/>
      <c r="R113" s="845"/>
      <c r="S113" s="845"/>
      <c r="T113" s="1189" t="s">
        <v>48</v>
      </c>
      <c r="U113" s="1190"/>
      <c r="V113" s="1190"/>
      <c r="W113" s="1190"/>
      <c r="X113" s="1190"/>
      <c r="Y113" s="1190"/>
      <c r="Z113" s="1190"/>
      <c r="AA113" s="1190"/>
      <c r="AB113" s="1190"/>
      <c r="AC113" s="1191"/>
      <c r="AD113" s="584"/>
      <c r="AE113" s="584"/>
      <c r="AF113" s="802"/>
    </row>
    <row r="114" spans="17:32" x14ac:dyDescent="0.25">
      <c r="Q114" s="802"/>
      <c r="R114" s="845"/>
      <c r="S114" s="845"/>
      <c r="T114" s="584"/>
      <c r="U114" s="806"/>
      <c r="V114" s="806"/>
      <c r="W114" s="806"/>
      <c r="X114" s="806"/>
      <c r="Y114" s="584"/>
      <c r="Z114" s="584"/>
      <c r="AA114" s="584"/>
      <c r="AB114" s="584"/>
      <c r="AC114" s="584"/>
      <c r="AD114" s="584"/>
      <c r="AE114" s="584"/>
      <c r="AF114" s="802"/>
    </row>
    <row r="115" spans="17:32" ht="15.75" x14ac:dyDescent="0.25">
      <c r="Q115" s="852"/>
      <c r="R115" s="845"/>
      <c r="S115" s="845"/>
      <c r="T115" s="853" t="s">
        <v>49</v>
      </c>
      <c r="U115" s="854">
        <v>6140</v>
      </c>
      <c r="V115" s="1192" t="s">
        <v>372</v>
      </c>
      <c r="W115" s="1193"/>
      <c r="X115" s="1193"/>
      <c r="Y115" s="1193"/>
      <c r="Z115" s="1193"/>
      <c r="AA115" s="1193"/>
      <c r="AB115" s="1193"/>
      <c r="AC115" s="1194"/>
      <c r="AD115" s="584"/>
      <c r="AE115" s="584"/>
      <c r="AF115" s="852"/>
    </row>
    <row r="116" spans="17:32" ht="15.75" x14ac:dyDescent="0.25">
      <c r="Q116" s="852"/>
      <c r="R116" s="584"/>
      <c r="S116" s="584"/>
      <c r="T116" s="584"/>
      <c r="U116" s="584"/>
      <c r="V116" s="584"/>
      <c r="W116" s="584"/>
      <c r="X116" s="584"/>
      <c r="Y116" s="584"/>
      <c r="Z116" s="584"/>
      <c r="AA116" s="584"/>
      <c r="AB116" s="584"/>
      <c r="AC116" s="584"/>
      <c r="AD116" s="584"/>
      <c r="AE116" s="584"/>
      <c r="AF116" s="852"/>
    </row>
    <row r="117" spans="17:32" x14ac:dyDescent="0.25">
      <c r="R117" s="584"/>
      <c r="S117" s="1195" t="s">
        <v>50</v>
      </c>
      <c r="T117" s="1197" t="s">
        <v>51</v>
      </c>
      <c r="U117" s="1197" t="s">
        <v>52</v>
      </c>
      <c r="V117" s="1197" t="s">
        <v>53</v>
      </c>
      <c r="W117" s="1197" t="s">
        <v>54</v>
      </c>
      <c r="X117" s="1197" t="s">
        <v>55</v>
      </c>
      <c r="Y117" s="860">
        <v>2021</v>
      </c>
      <c r="Z117" s="860">
        <v>2022</v>
      </c>
      <c r="AA117" s="273">
        <v>2023</v>
      </c>
      <c r="AB117" s="861">
        <v>2024</v>
      </c>
      <c r="AC117" s="861">
        <v>2025</v>
      </c>
      <c r="AD117" s="862">
        <v>2026</v>
      </c>
      <c r="AE117" s="584"/>
    </row>
    <row r="118" spans="17:32" x14ac:dyDescent="0.25">
      <c r="R118" s="584"/>
      <c r="S118" s="1196"/>
      <c r="T118" s="1198"/>
      <c r="U118" s="1198"/>
      <c r="V118" s="1198"/>
      <c r="W118" s="1198"/>
      <c r="X118" s="1198"/>
      <c r="Y118" s="865" t="s">
        <v>2</v>
      </c>
      <c r="Z118" s="865" t="s">
        <v>2</v>
      </c>
      <c r="AA118" s="277" t="s">
        <v>56</v>
      </c>
      <c r="AB118" s="866" t="s">
        <v>57</v>
      </c>
      <c r="AC118" s="866" t="s">
        <v>57</v>
      </c>
      <c r="AD118" s="867" t="s">
        <v>57</v>
      </c>
      <c r="AE118" s="584"/>
    </row>
    <row r="119" spans="17:32" x14ac:dyDescent="0.25">
      <c r="R119" s="584"/>
      <c r="S119" s="868"/>
      <c r="T119" s="869"/>
      <c r="U119" s="870"/>
      <c r="V119" s="871"/>
      <c r="W119" s="871"/>
      <c r="X119" s="871"/>
      <c r="Y119" s="871"/>
      <c r="Z119" s="870"/>
      <c r="AA119" s="870"/>
      <c r="AB119" s="870"/>
      <c r="AC119" s="870"/>
      <c r="AD119" s="872"/>
      <c r="AE119" s="584"/>
    </row>
    <row r="120" spans="17:32" x14ac:dyDescent="0.25">
      <c r="R120" s="280"/>
      <c r="S120" s="873"/>
      <c r="T120" s="280"/>
      <c r="U120" s="280"/>
      <c r="V120" s="800"/>
      <c r="W120" s="800"/>
      <c r="X120" s="800"/>
      <c r="Y120" s="800"/>
      <c r="Z120" s="800"/>
      <c r="AA120" s="800"/>
      <c r="AB120" s="800"/>
      <c r="AC120" s="800"/>
      <c r="AD120" s="800"/>
      <c r="AE120" s="873"/>
    </row>
    <row r="121" spans="17:32" x14ac:dyDescent="0.25">
      <c r="R121" s="280"/>
      <c r="S121" s="874"/>
      <c r="T121" s="874"/>
      <c r="U121" s="874"/>
      <c r="V121" s="280"/>
      <c r="W121" s="280"/>
      <c r="X121" s="280"/>
      <c r="Y121" s="280"/>
      <c r="Z121" s="280"/>
      <c r="AA121" s="280"/>
      <c r="AB121" s="280"/>
      <c r="AC121" s="280"/>
      <c r="AD121" s="280"/>
      <c r="AE121" s="280"/>
    </row>
    <row r="122" spans="17:32" x14ac:dyDescent="0.25">
      <c r="Q122" s="431" t="s">
        <v>21</v>
      </c>
    </row>
    <row r="123" spans="17:32" ht="23.25" x14ac:dyDescent="0.25">
      <c r="R123" s="845"/>
      <c r="S123" s="845"/>
      <c r="T123" s="845"/>
      <c r="U123" s="846"/>
      <c r="V123" s="846"/>
      <c r="W123" s="846"/>
      <c r="X123" s="846"/>
      <c r="Y123" s="845"/>
      <c r="Z123" s="584"/>
      <c r="AA123" s="584"/>
      <c r="AB123" s="847" t="s">
        <v>103</v>
      </c>
      <c r="AC123" s="848"/>
      <c r="AD123" s="584"/>
      <c r="AE123" s="584"/>
    </row>
    <row r="124" spans="17:32" x14ac:dyDescent="0.25">
      <c r="R124" s="584"/>
      <c r="S124" s="584"/>
      <c r="T124" s="584"/>
      <c r="U124" s="806"/>
      <c r="V124" s="806"/>
      <c r="W124" s="806"/>
      <c r="X124" s="806"/>
      <c r="Y124" s="584"/>
      <c r="Z124" s="584"/>
      <c r="AA124" s="584"/>
      <c r="AB124" s="584"/>
      <c r="AC124" s="584"/>
      <c r="AD124" s="584"/>
      <c r="AE124" s="584"/>
    </row>
    <row r="125" spans="17:32" ht="21" x14ac:dyDescent="0.25">
      <c r="Q125" s="802"/>
      <c r="R125" s="845"/>
      <c r="S125" s="845"/>
      <c r="T125" s="1189" t="s">
        <v>48</v>
      </c>
      <c r="U125" s="1190"/>
      <c r="V125" s="1190"/>
      <c r="W125" s="1190"/>
      <c r="X125" s="1190"/>
      <c r="Y125" s="1190"/>
      <c r="Z125" s="1190"/>
      <c r="AA125" s="1190"/>
      <c r="AB125" s="1190"/>
      <c r="AC125" s="1191"/>
      <c r="AD125" s="584"/>
      <c r="AE125" s="584"/>
      <c r="AF125" s="802"/>
    </row>
    <row r="126" spans="17:32" x14ac:dyDescent="0.25">
      <c r="Q126" s="802"/>
      <c r="R126" s="845"/>
      <c r="S126" s="845"/>
      <c r="T126" s="584"/>
      <c r="U126" s="806"/>
      <c r="V126" s="806"/>
      <c r="W126" s="806"/>
      <c r="X126" s="806"/>
      <c r="Y126" s="584"/>
      <c r="Z126" s="584"/>
      <c r="AA126" s="584"/>
      <c r="AB126" s="584"/>
      <c r="AC126" s="584"/>
      <c r="AD126" s="584"/>
      <c r="AE126" s="584"/>
      <c r="AF126" s="802"/>
    </row>
    <row r="127" spans="17:32" ht="15.75" x14ac:dyDescent="0.25">
      <c r="Q127" s="852"/>
      <c r="R127" s="845"/>
      <c r="S127" s="845"/>
      <c r="T127" s="853" t="s">
        <v>49</v>
      </c>
      <c r="U127" s="854">
        <v>6260</v>
      </c>
      <c r="V127" s="1192" t="s">
        <v>384</v>
      </c>
      <c r="W127" s="1193"/>
      <c r="X127" s="1193"/>
      <c r="Y127" s="1193"/>
      <c r="Z127" s="1193"/>
      <c r="AA127" s="1193"/>
      <c r="AB127" s="1193"/>
      <c r="AC127" s="1194"/>
      <c r="AD127" s="584"/>
      <c r="AE127" s="584"/>
      <c r="AF127" s="852"/>
    </row>
    <row r="128" spans="17:32" ht="15.75" x14ac:dyDescent="0.25">
      <c r="Q128" s="852"/>
      <c r="R128" s="584"/>
      <c r="S128" s="584"/>
      <c r="T128" s="584"/>
      <c r="U128" s="584"/>
      <c r="V128" s="584"/>
      <c r="W128" s="584"/>
      <c r="X128" s="584"/>
      <c r="Y128" s="584"/>
      <c r="Z128" s="584"/>
      <c r="AA128" s="584"/>
      <c r="AB128" s="584"/>
      <c r="AC128" s="584"/>
      <c r="AD128" s="584"/>
      <c r="AE128" s="584"/>
      <c r="AF128" s="852"/>
    </row>
    <row r="129" spans="17:32" x14ac:dyDescent="0.25">
      <c r="R129" s="584"/>
      <c r="S129" s="1195" t="s">
        <v>50</v>
      </c>
      <c r="T129" s="1197" t="s">
        <v>51</v>
      </c>
      <c r="U129" s="1197" t="s">
        <v>52</v>
      </c>
      <c r="V129" s="1197" t="s">
        <v>53</v>
      </c>
      <c r="W129" s="1197" t="s">
        <v>54</v>
      </c>
      <c r="X129" s="1197" t="s">
        <v>55</v>
      </c>
      <c r="Y129" s="860">
        <v>2021</v>
      </c>
      <c r="Z129" s="860">
        <v>2022</v>
      </c>
      <c r="AA129" s="273">
        <v>2023</v>
      </c>
      <c r="AB129" s="861">
        <v>2024</v>
      </c>
      <c r="AC129" s="861">
        <v>2025</v>
      </c>
      <c r="AD129" s="862">
        <v>2026</v>
      </c>
      <c r="AE129" s="584"/>
    </row>
    <row r="130" spans="17:32" x14ac:dyDescent="0.25">
      <c r="R130" s="584"/>
      <c r="S130" s="1196"/>
      <c r="T130" s="1198"/>
      <c r="U130" s="1198"/>
      <c r="V130" s="1198"/>
      <c r="W130" s="1198"/>
      <c r="X130" s="1198"/>
      <c r="Y130" s="865" t="s">
        <v>2</v>
      </c>
      <c r="Z130" s="865" t="s">
        <v>2</v>
      </c>
      <c r="AA130" s="277" t="s">
        <v>56</v>
      </c>
      <c r="AB130" s="866" t="s">
        <v>57</v>
      </c>
      <c r="AC130" s="866" t="s">
        <v>57</v>
      </c>
      <c r="AD130" s="867" t="s">
        <v>57</v>
      </c>
      <c r="AE130" s="584"/>
    </row>
    <row r="131" spans="17:32" x14ac:dyDescent="0.25">
      <c r="R131" s="584"/>
      <c r="S131" s="868"/>
      <c r="T131" s="869"/>
      <c r="U131" s="870"/>
      <c r="V131" s="871"/>
      <c r="W131" s="871"/>
      <c r="X131" s="871"/>
      <c r="Y131" s="871"/>
      <c r="Z131" s="870"/>
      <c r="AA131" s="870"/>
      <c r="AB131" s="870"/>
      <c r="AC131" s="870"/>
      <c r="AD131" s="872"/>
      <c r="AE131" s="584"/>
    </row>
    <row r="132" spans="17:32" x14ac:dyDescent="0.25">
      <c r="R132" s="280"/>
      <c r="S132" s="873"/>
      <c r="T132" s="280"/>
      <c r="U132" s="280"/>
      <c r="V132" s="800"/>
      <c r="W132" s="800"/>
      <c r="X132" s="800"/>
      <c r="Y132" s="800"/>
      <c r="Z132" s="800"/>
      <c r="AA132" s="800"/>
      <c r="AB132" s="800"/>
      <c r="AC132" s="800"/>
      <c r="AD132" s="800"/>
      <c r="AE132" s="873"/>
    </row>
    <row r="133" spans="17:32" x14ac:dyDescent="0.25">
      <c r="R133" s="280"/>
      <c r="S133" s="874"/>
      <c r="T133" s="874"/>
      <c r="U133" s="874"/>
      <c r="V133" s="280"/>
      <c r="W133" s="280"/>
      <c r="X133" s="280"/>
      <c r="Y133" s="280"/>
      <c r="Z133" s="280"/>
      <c r="AA133" s="280"/>
      <c r="AB133" s="280"/>
      <c r="AC133" s="280"/>
      <c r="AD133" s="280"/>
      <c r="AE133" s="280"/>
    </row>
    <row r="134" spans="17:32" x14ac:dyDescent="0.25">
      <c r="Q134" s="431" t="s">
        <v>21</v>
      </c>
    </row>
    <row r="135" spans="17:32" ht="23.25" x14ac:dyDescent="0.25">
      <c r="R135" s="845"/>
      <c r="S135" s="845"/>
      <c r="T135" s="845"/>
      <c r="U135" s="846"/>
      <c r="V135" s="846"/>
      <c r="W135" s="846"/>
      <c r="X135" s="846"/>
      <c r="Y135" s="845"/>
      <c r="Z135" s="584"/>
      <c r="AA135" s="584"/>
      <c r="AB135" s="847" t="s">
        <v>103</v>
      </c>
      <c r="AC135" s="848"/>
      <c r="AD135" s="584"/>
      <c r="AE135" s="584"/>
    </row>
    <row r="136" spans="17:32" x14ac:dyDescent="0.25">
      <c r="R136" s="584"/>
      <c r="S136" s="584"/>
      <c r="T136" s="584"/>
      <c r="U136" s="806"/>
      <c r="V136" s="806"/>
      <c r="W136" s="806"/>
      <c r="X136" s="806"/>
      <c r="Y136" s="584"/>
      <c r="Z136" s="584"/>
      <c r="AA136" s="584"/>
      <c r="AB136" s="584"/>
      <c r="AC136" s="584"/>
      <c r="AD136" s="584"/>
      <c r="AE136" s="584"/>
    </row>
    <row r="137" spans="17:32" ht="21" x14ac:dyDescent="0.25">
      <c r="Q137" s="802"/>
      <c r="R137" s="845"/>
      <c r="S137" s="845"/>
      <c r="T137" s="849" t="s">
        <v>48</v>
      </c>
      <c r="U137" s="850"/>
      <c r="V137" s="850"/>
      <c r="W137" s="850"/>
      <c r="X137" s="850"/>
      <c r="Y137" s="850"/>
      <c r="Z137" s="850"/>
      <c r="AA137" s="850"/>
      <c r="AB137" s="850"/>
      <c r="AC137" s="851"/>
      <c r="AD137" s="584"/>
      <c r="AE137" s="584"/>
      <c r="AF137" s="802"/>
    </row>
    <row r="138" spans="17:32" x14ac:dyDescent="0.25">
      <c r="Q138" s="802"/>
      <c r="R138" s="845"/>
      <c r="S138" s="845"/>
      <c r="T138" s="584"/>
      <c r="U138" s="806"/>
      <c r="V138" s="806"/>
      <c r="W138" s="806"/>
      <c r="X138" s="806"/>
      <c r="Y138" s="584"/>
      <c r="Z138" s="584"/>
      <c r="AA138" s="584"/>
      <c r="AB138" s="584"/>
      <c r="AC138" s="584"/>
      <c r="AD138" s="584"/>
      <c r="AE138" s="584"/>
      <c r="AF138" s="802"/>
    </row>
    <row r="139" spans="17:32" ht="15.75" x14ac:dyDescent="0.25">
      <c r="Q139" s="852"/>
      <c r="R139" s="845"/>
      <c r="S139" s="845"/>
      <c r="T139" s="853" t="s">
        <v>49</v>
      </c>
      <c r="U139" s="854">
        <v>8130</v>
      </c>
      <c r="V139" s="855" t="s">
        <v>425</v>
      </c>
      <c r="W139" s="856"/>
      <c r="X139" s="856"/>
      <c r="Y139" s="856"/>
      <c r="Z139" s="856"/>
      <c r="AA139" s="856"/>
      <c r="AB139" s="856"/>
      <c r="AC139" s="857"/>
      <c r="AD139" s="584"/>
      <c r="AE139" s="584"/>
      <c r="AF139" s="852"/>
    </row>
    <row r="140" spans="17:32" ht="15.75" x14ac:dyDescent="0.25">
      <c r="Q140" s="852"/>
      <c r="R140" s="584"/>
      <c r="S140" s="584"/>
      <c r="T140" s="584"/>
      <c r="U140" s="584"/>
      <c r="V140" s="584"/>
      <c r="W140" s="584"/>
      <c r="X140" s="584"/>
      <c r="Y140" s="584"/>
      <c r="Z140" s="584"/>
      <c r="AA140" s="584"/>
      <c r="AB140" s="584"/>
      <c r="AC140" s="584"/>
      <c r="AD140" s="584"/>
      <c r="AE140" s="584"/>
      <c r="AF140" s="852"/>
    </row>
    <row r="141" spans="17:32" ht="30" x14ac:dyDescent="0.25">
      <c r="R141" s="584"/>
      <c r="S141" s="858" t="s">
        <v>50</v>
      </c>
      <c r="T141" s="859" t="s">
        <v>51</v>
      </c>
      <c r="U141" s="859" t="s">
        <v>52</v>
      </c>
      <c r="V141" s="859" t="s">
        <v>53</v>
      </c>
      <c r="W141" s="859" t="s">
        <v>54</v>
      </c>
      <c r="X141" s="859" t="s">
        <v>55</v>
      </c>
      <c r="Y141" s="860">
        <v>2021</v>
      </c>
      <c r="Z141" s="860">
        <v>2022</v>
      </c>
      <c r="AA141" s="273">
        <v>2023</v>
      </c>
      <c r="AB141" s="861">
        <v>2024</v>
      </c>
      <c r="AC141" s="861">
        <v>2025</v>
      </c>
      <c r="AD141" s="862">
        <v>2026</v>
      </c>
      <c r="AE141" s="584"/>
    </row>
    <row r="142" spans="17:32" x14ac:dyDescent="0.25">
      <c r="R142" s="584"/>
      <c r="S142" s="863"/>
      <c r="T142" s="864"/>
      <c r="U142" s="864"/>
      <c r="V142" s="864"/>
      <c r="W142" s="864"/>
      <c r="X142" s="864"/>
      <c r="Y142" s="865" t="s">
        <v>2</v>
      </c>
      <c r="Z142" s="865" t="s">
        <v>2</v>
      </c>
      <c r="AA142" s="277" t="s">
        <v>56</v>
      </c>
      <c r="AB142" s="866" t="s">
        <v>57</v>
      </c>
      <c r="AC142" s="866" t="s">
        <v>57</v>
      </c>
      <c r="AD142" s="867" t="s">
        <v>57</v>
      </c>
      <c r="AE142" s="584"/>
    </row>
    <row r="143" spans="17:32" x14ac:dyDescent="0.25">
      <c r="R143" s="584"/>
      <c r="S143" s="868" t="s">
        <v>432</v>
      </c>
      <c r="T143" s="869" t="s">
        <v>433</v>
      </c>
      <c r="U143" s="870" t="s">
        <v>19</v>
      </c>
      <c r="V143" s="871" t="s">
        <v>19</v>
      </c>
      <c r="W143" s="871"/>
      <c r="X143" s="871"/>
      <c r="Y143" s="871"/>
      <c r="Z143" s="870"/>
      <c r="AA143" s="870"/>
      <c r="AB143" s="870">
        <v>1416</v>
      </c>
      <c r="AC143" s="870">
        <v>63293</v>
      </c>
      <c r="AD143" s="872">
        <v>63293</v>
      </c>
      <c r="AE143" s="584"/>
    </row>
    <row r="144" spans="17:32" x14ac:dyDescent="0.25">
      <c r="R144" s="280"/>
      <c r="S144" s="873"/>
      <c r="T144" s="280"/>
      <c r="U144" s="280"/>
      <c r="V144" s="800"/>
      <c r="W144" s="800"/>
      <c r="X144" s="800"/>
      <c r="Y144" s="800"/>
      <c r="Z144" s="800"/>
      <c r="AA144" s="800"/>
      <c r="AB144" s="800"/>
      <c r="AC144" s="800"/>
      <c r="AD144" s="800"/>
      <c r="AE144" s="873"/>
    </row>
    <row r="145" spans="17:32" x14ac:dyDescent="0.25">
      <c r="R145" s="280"/>
      <c r="S145" s="874"/>
      <c r="T145" s="874"/>
      <c r="U145" s="874"/>
      <c r="V145" s="280"/>
      <c r="W145" s="280"/>
      <c r="X145" s="280"/>
      <c r="Y145" s="280"/>
      <c r="Z145" s="280"/>
      <c r="AA145" s="280"/>
      <c r="AB145" s="280"/>
      <c r="AC145" s="280"/>
      <c r="AD145" s="280"/>
      <c r="AE145" s="280"/>
    </row>
    <row r="146" spans="17:32" x14ac:dyDescent="0.25">
      <c r="Q146" s="431" t="s">
        <v>21</v>
      </c>
    </row>
    <row r="147" spans="17:32" ht="23.25" x14ac:dyDescent="0.25">
      <c r="R147" s="845"/>
      <c r="S147" s="845"/>
      <c r="T147" s="845"/>
      <c r="U147" s="846"/>
      <c r="V147" s="846"/>
      <c r="W147" s="846"/>
      <c r="X147" s="846"/>
      <c r="Y147" s="845"/>
      <c r="Z147" s="584"/>
      <c r="AA147" s="584"/>
      <c r="AB147" s="847" t="s">
        <v>103</v>
      </c>
      <c r="AC147" s="848"/>
      <c r="AD147" s="584"/>
      <c r="AE147" s="584"/>
    </row>
    <row r="148" spans="17:32" x14ac:dyDescent="0.25">
      <c r="R148" s="584"/>
      <c r="S148" s="584"/>
      <c r="T148" s="584"/>
      <c r="U148" s="806"/>
      <c r="V148" s="806"/>
      <c r="W148" s="806"/>
      <c r="X148" s="806"/>
      <c r="Y148" s="584"/>
      <c r="Z148" s="584"/>
      <c r="AA148" s="584"/>
      <c r="AB148" s="584"/>
      <c r="AC148" s="584"/>
      <c r="AD148" s="584"/>
      <c r="AE148" s="584"/>
    </row>
    <row r="149" spans="17:32" ht="21" x14ac:dyDescent="0.25">
      <c r="Q149" s="802"/>
      <c r="R149" s="845"/>
      <c r="S149" s="845"/>
      <c r="T149" s="1189" t="s">
        <v>48</v>
      </c>
      <c r="U149" s="1190"/>
      <c r="V149" s="1190"/>
      <c r="W149" s="1190"/>
      <c r="X149" s="1190"/>
      <c r="Y149" s="1190"/>
      <c r="Z149" s="1190"/>
      <c r="AA149" s="1190"/>
      <c r="AB149" s="1190"/>
      <c r="AC149" s="1191"/>
      <c r="AD149" s="584"/>
      <c r="AE149" s="584"/>
      <c r="AF149" s="802"/>
    </row>
    <row r="150" spans="17:32" x14ac:dyDescent="0.25">
      <c r="Q150" s="802"/>
      <c r="R150" s="845"/>
      <c r="S150" s="845"/>
      <c r="T150" s="584"/>
      <c r="U150" s="806"/>
      <c r="V150" s="806"/>
      <c r="W150" s="806"/>
      <c r="X150" s="806"/>
      <c r="Y150" s="584"/>
      <c r="Z150" s="584"/>
      <c r="AA150" s="584"/>
      <c r="AB150" s="584"/>
      <c r="AC150" s="584"/>
      <c r="AD150" s="584"/>
      <c r="AE150" s="584"/>
      <c r="AF150" s="802"/>
    </row>
    <row r="151" spans="17:32" ht="15.75" x14ac:dyDescent="0.25">
      <c r="Q151" s="852"/>
      <c r="R151" s="845"/>
      <c r="S151" s="845"/>
      <c r="T151" s="853" t="s">
        <v>49</v>
      </c>
      <c r="U151" s="854">
        <v>8220</v>
      </c>
      <c r="V151" s="1192" t="s">
        <v>436</v>
      </c>
      <c r="W151" s="1193"/>
      <c r="X151" s="1193"/>
      <c r="Y151" s="1193"/>
      <c r="Z151" s="1193"/>
      <c r="AA151" s="1193"/>
      <c r="AB151" s="1193"/>
      <c r="AC151" s="1194"/>
      <c r="AD151" s="584"/>
      <c r="AE151" s="584"/>
      <c r="AF151" s="852"/>
    </row>
    <row r="152" spans="17:32" ht="15.75" x14ac:dyDescent="0.25">
      <c r="Q152" s="852"/>
      <c r="R152" s="584"/>
      <c r="S152" s="584"/>
      <c r="T152" s="584"/>
      <c r="U152" s="584"/>
      <c r="V152" s="584"/>
      <c r="W152" s="584"/>
      <c r="X152" s="584"/>
      <c r="Y152" s="584"/>
      <c r="Z152" s="584"/>
      <c r="AA152" s="584"/>
      <c r="AB152" s="584"/>
      <c r="AC152" s="584"/>
      <c r="AD152" s="584"/>
      <c r="AE152" s="584"/>
      <c r="AF152" s="852"/>
    </row>
    <row r="153" spans="17:32" x14ac:dyDescent="0.25">
      <c r="R153" s="584"/>
      <c r="S153" s="1195" t="s">
        <v>50</v>
      </c>
      <c r="T153" s="1197" t="s">
        <v>51</v>
      </c>
      <c r="U153" s="1197" t="s">
        <v>52</v>
      </c>
      <c r="V153" s="1197" t="s">
        <v>53</v>
      </c>
      <c r="W153" s="1197" t="s">
        <v>54</v>
      </c>
      <c r="X153" s="1197" t="s">
        <v>55</v>
      </c>
      <c r="Y153" s="860">
        <v>2021</v>
      </c>
      <c r="Z153" s="860">
        <v>2022</v>
      </c>
      <c r="AA153" s="273">
        <v>2023</v>
      </c>
      <c r="AB153" s="861">
        <v>2024</v>
      </c>
      <c r="AC153" s="861">
        <v>2025</v>
      </c>
      <c r="AD153" s="862">
        <v>2026</v>
      </c>
      <c r="AE153" s="584"/>
    </row>
    <row r="154" spans="17:32" x14ac:dyDescent="0.25">
      <c r="R154" s="584"/>
      <c r="S154" s="1196"/>
      <c r="T154" s="1198"/>
      <c r="U154" s="1198"/>
      <c r="V154" s="1198"/>
      <c r="W154" s="1198"/>
      <c r="X154" s="1198"/>
      <c r="Y154" s="865" t="s">
        <v>2</v>
      </c>
      <c r="Z154" s="865" t="s">
        <v>2</v>
      </c>
      <c r="AA154" s="277" t="s">
        <v>56</v>
      </c>
      <c r="AB154" s="866" t="s">
        <v>57</v>
      </c>
      <c r="AC154" s="866" t="s">
        <v>57</v>
      </c>
      <c r="AD154" s="867" t="s">
        <v>57</v>
      </c>
      <c r="AE154" s="584"/>
    </row>
    <row r="155" spans="17:32" x14ac:dyDescent="0.25">
      <c r="R155" s="584"/>
      <c r="S155" s="868"/>
      <c r="T155" s="869"/>
      <c r="U155" s="870"/>
      <c r="V155" s="871"/>
      <c r="W155" s="871"/>
      <c r="X155" s="871"/>
      <c r="Y155" s="871"/>
      <c r="Z155" s="870"/>
      <c r="AA155" s="870"/>
      <c r="AB155" s="870"/>
      <c r="AC155" s="870"/>
      <c r="AD155" s="872"/>
      <c r="AE155" s="584"/>
    </row>
    <row r="156" spans="17:32" x14ac:dyDescent="0.25">
      <c r="R156" s="280"/>
      <c r="S156" s="873"/>
      <c r="T156" s="280"/>
      <c r="U156" s="280"/>
      <c r="V156" s="800"/>
      <c r="W156" s="800"/>
      <c r="X156" s="800"/>
      <c r="Y156" s="800"/>
      <c r="Z156" s="800"/>
      <c r="AA156" s="800"/>
      <c r="AB156" s="800"/>
      <c r="AC156" s="800"/>
      <c r="AD156" s="800"/>
      <c r="AE156" s="873"/>
    </row>
    <row r="157" spans="17:32" x14ac:dyDescent="0.25">
      <c r="R157" s="280"/>
      <c r="S157" s="874"/>
      <c r="T157" s="874"/>
      <c r="U157" s="874"/>
      <c r="V157" s="280"/>
      <c r="W157" s="280"/>
      <c r="X157" s="280"/>
      <c r="Y157" s="280"/>
      <c r="Z157" s="280"/>
      <c r="AA157" s="280"/>
      <c r="AB157" s="280"/>
      <c r="AC157" s="280"/>
      <c r="AD157" s="280"/>
      <c r="AE157" s="280"/>
    </row>
    <row r="158" spans="17:32" x14ac:dyDescent="0.25">
      <c r="Q158" s="431" t="s">
        <v>21</v>
      </c>
    </row>
    <row r="159" spans="17:32" ht="23.25" x14ac:dyDescent="0.25">
      <c r="R159" s="845"/>
      <c r="S159" s="845"/>
      <c r="T159" s="845"/>
      <c r="U159" s="846"/>
      <c r="V159" s="846"/>
      <c r="W159" s="846"/>
      <c r="X159" s="846"/>
      <c r="Y159" s="845"/>
      <c r="Z159" s="584"/>
      <c r="AA159" s="584"/>
      <c r="AB159" s="847" t="s">
        <v>103</v>
      </c>
      <c r="AC159" s="848"/>
      <c r="AD159" s="584"/>
      <c r="AE159" s="584"/>
    </row>
    <row r="160" spans="17:32" x14ac:dyDescent="0.25">
      <c r="R160" s="584"/>
      <c r="S160" s="584"/>
      <c r="T160" s="584"/>
      <c r="U160" s="806"/>
      <c r="V160" s="806"/>
      <c r="W160" s="806"/>
      <c r="X160" s="806"/>
      <c r="Y160" s="584"/>
      <c r="Z160" s="584"/>
      <c r="AA160" s="584"/>
      <c r="AB160" s="584"/>
      <c r="AC160" s="584"/>
      <c r="AD160" s="584"/>
      <c r="AE160" s="584"/>
    </row>
    <row r="161" spans="17:32" ht="21" x14ac:dyDescent="0.25">
      <c r="Q161" s="802"/>
      <c r="R161" s="845"/>
      <c r="S161" s="845"/>
      <c r="T161" s="849" t="s">
        <v>48</v>
      </c>
      <c r="U161" s="850"/>
      <c r="V161" s="850"/>
      <c r="W161" s="850"/>
      <c r="X161" s="850"/>
      <c r="Y161" s="850"/>
      <c r="Z161" s="850"/>
      <c r="AA161" s="850"/>
      <c r="AB161" s="850"/>
      <c r="AC161" s="851"/>
      <c r="AD161" s="584"/>
      <c r="AE161" s="584"/>
      <c r="AF161" s="802"/>
    </row>
    <row r="162" spans="17:32" x14ac:dyDescent="0.25">
      <c r="Q162" s="802"/>
      <c r="R162" s="845"/>
      <c r="S162" s="845"/>
      <c r="T162" s="584"/>
      <c r="U162" s="806"/>
      <c r="V162" s="806"/>
      <c r="W162" s="806"/>
      <c r="X162" s="806"/>
      <c r="Y162" s="584"/>
      <c r="Z162" s="584"/>
      <c r="AA162" s="584"/>
      <c r="AB162" s="584"/>
      <c r="AC162" s="584"/>
      <c r="AD162" s="584"/>
      <c r="AE162" s="584"/>
      <c r="AF162" s="802"/>
    </row>
    <row r="163" spans="17:32" ht="15.75" x14ac:dyDescent="0.25">
      <c r="Q163" s="852"/>
      <c r="R163" s="845"/>
      <c r="S163" s="845"/>
      <c r="T163" s="853" t="s">
        <v>49</v>
      </c>
      <c r="U163" s="854">
        <v>9120</v>
      </c>
      <c r="V163" s="855" t="s">
        <v>443</v>
      </c>
      <c r="W163" s="856"/>
      <c r="X163" s="856"/>
      <c r="Y163" s="856"/>
      <c r="Z163" s="856"/>
      <c r="AA163" s="856"/>
      <c r="AB163" s="856"/>
      <c r="AC163" s="857"/>
      <c r="AD163" s="584"/>
      <c r="AE163" s="584"/>
      <c r="AF163" s="852"/>
    </row>
    <row r="164" spans="17:32" ht="15.75" x14ac:dyDescent="0.25">
      <c r="Q164" s="852"/>
      <c r="R164" s="584"/>
      <c r="S164" s="584"/>
      <c r="T164" s="584"/>
      <c r="U164" s="584"/>
      <c r="V164" s="584"/>
      <c r="W164" s="584"/>
      <c r="X164" s="584"/>
      <c r="Y164" s="584"/>
      <c r="Z164" s="584"/>
      <c r="AA164" s="584"/>
      <c r="AB164" s="584"/>
      <c r="AC164" s="584"/>
      <c r="AD164" s="584"/>
      <c r="AE164" s="584"/>
      <c r="AF164" s="852"/>
    </row>
    <row r="165" spans="17:32" ht="30" x14ac:dyDescent="0.25">
      <c r="R165" s="584"/>
      <c r="S165" s="858" t="s">
        <v>50</v>
      </c>
      <c r="T165" s="859" t="s">
        <v>51</v>
      </c>
      <c r="U165" s="859" t="s">
        <v>52</v>
      </c>
      <c r="V165" s="859" t="s">
        <v>53</v>
      </c>
      <c r="W165" s="859" t="s">
        <v>54</v>
      </c>
      <c r="X165" s="859" t="s">
        <v>55</v>
      </c>
      <c r="Y165" s="860">
        <v>2021</v>
      </c>
      <c r="Z165" s="860">
        <v>2022</v>
      </c>
      <c r="AA165" s="273">
        <v>2023</v>
      </c>
      <c r="AB165" s="861">
        <v>2024</v>
      </c>
      <c r="AC165" s="861">
        <v>2025</v>
      </c>
      <c r="AD165" s="862">
        <v>2026</v>
      </c>
      <c r="AE165" s="584"/>
    </row>
    <row r="166" spans="17:32" x14ac:dyDescent="0.25">
      <c r="R166" s="584"/>
      <c r="S166" s="863"/>
      <c r="T166" s="864"/>
      <c r="U166" s="864"/>
      <c r="V166" s="864"/>
      <c r="W166" s="864"/>
      <c r="X166" s="864"/>
      <c r="Y166" s="865" t="s">
        <v>2</v>
      </c>
      <c r="Z166" s="865" t="s">
        <v>2</v>
      </c>
      <c r="AA166" s="277" t="s">
        <v>56</v>
      </c>
      <c r="AB166" s="866" t="s">
        <v>57</v>
      </c>
      <c r="AC166" s="866" t="s">
        <v>57</v>
      </c>
      <c r="AD166" s="867" t="s">
        <v>57</v>
      </c>
      <c r="AE166" s="584"/>
    </row>
    <row r="167" spans="17:32" x14ac:dyDescent="0.25">
      <c r="R167" s="584"/>
      <c r="S167" s="868" t="s">
        <v>19</v>
      </c>
      <c r="T167" s="869" t="s">
        <v>456</v>
      </c>
      <c r="U167" s="870" t="s">
        <v>19</v>
      </c>
      <c r="V167" s="871" t="s">
        <v>19</v>
      </c>
      <c r="W167" s="871"/>
      <c r="X167" s="871"/>
      <c r="Y167" s="871"/>
      <c r="Z167" s="870"/>
      <c r="AA167" s="870"/>
      <c r="AB167" s="870">
        <v>1000</v>
      </c>
      <c r="AC167" s="870">
        <v>17045</v>
      </c>
      <c r="AD167" s="872">
        <v>17045</v>
      </c>
      <c r="AE167" s="584"/>
    </row>
    <row r="168" spans="17:32" x14ac:dyDescent="0.25">
      <c r="R168" s="280"/>
      <c r="S168" s="873"/>
      <c r="T168" s="280"/>
      <c r="U168" s="280"/>
      <c r="V168" s="800"/>
      <c r="W168" s="800"/>
      <c r="X168" s="800"/>
      <c r="Y168" s="800"/>
      <c r="Z168" s="800"/>
      <c r="AA168" s="800"/>
      <c r="AB168" s="800"/>
      <c r="AC168" s="800"/>
      <c r="AD168" s="800"/>
      <c r="AE168" s="873"/>
    </row>
    <row r="169" spans="17:32" x14ac:dyDescent="0.25">
      <c r="R169" s="280"/>
      <c r="S169" s="874"/>
      <c r="T169" s="874"/>
      <c r="U169" s="874"/>
      <c r="V169" s="280"/>
      <c r="W169" s="280"/>
      <c r="X169" s="280"/>
      <c r="Y169" s="280"/>
      <c r="Z169" s="280"/>
      <c r="AA169" s="280"/>
      <c r="AB169" s="280"/>
      <c r="AC169" s="280"/>
      <c r="AD169" s="280"/>
      <c r="AE169" s="280"/>
    </row>
    <row r="170" spans="17:32" x14ac:dyDescent="0.25">
      <c r="Q170" s="431" t="s">
        <v>21</v>
      </c>
    </row>
    <row r="171" spans="17:32" ht="23.25" x14ac:dyDescent="0.25">
      <c r="R171" s="845"/>
      <c r="S171" s="845"/>
      <c r="T171" s="845"/>
      <c r="U171" s="846"/>
      <c r="V171" s="846"/>
      <c r="W171" s="846"/>
      <c r="X171" s="846"/>
      <c r="Y171" s="845"/>
      <c r="Z171" s="584"/>
      <c r="AA171" s="584"/>
      <c r="AB171" s="847" t="s">
        <v>103</v>
      </c>
      <c r="AC171" s="848"/>
      <c r="AD171" s="584"/>
      <c r="AE171" s="584"/>
    </row>
    <row r="172" spans="17:32" x14ac:dyDescent="0.25">
      <c r="R172" s="584"/>
      <c r="S172" s="584"/>
      <c r="T172" s="584"/>
      <c r="U172" s="806"/>
      <c r="V172" s="806"/>
      <c r="W172" s="806"/>
      <c r="X172" s="806"/>
      <c r="Y172" s="584"/>
      <c r="Z172" s="584"/>
      <c r="AA172" s="584"/>
      <c r="AB172" s="584"/>
      <c r="AC172" s="584"/>
      <c r="AD172" s="584"/>
      <c r="AE172" s="584"/>
    </row>
    <row r="173" spans="17:32" ht="21" x14ac:dyDescent="0.25">
      <c r="Q173" s="802"/>
      <c r="R173" s="845"/>
      <c r="S173" s="845"/>
      <c r="T173" s="849" t="s">
        <v>48</v>
      </c>
      <c r="U173" s="850"/>
      <c r="V173" s="850"/>
      <c r="W173" s="850"/>
      <c r="X173" s="850"/>
      <c r="Y173" s="850"/>
      <c r="Z173" s="850"/>
      <c r="AA173" s="850"/>
      <c r="AB173" s="850"/>
      <c r="AC173" s="851"/>
      <c r="AD173" s="584"/>
      <c r="AE173" s="584"/>
      <c r="AF173" s="802"/>
    </row>
    <row r="174" spans="17:32" x14ac:dyDescent="0.25">
      <c r="Q174" s="802"/>
      <c r="R174" s="845"/>
      <c r="S174" s="845"/>
      <c r="T174" s="584"/>
      <c r="U174" s="806"/>
      <c r="V174" s="806"/>
      <c r="W174" s="806"/>
      <c r="X174" s="806"/>
      <c r="Y174" s="584"/>
      <c r="Z174" s="584"/>
      <c r="AA174" s="584"/>
      <c r="AB174" s="584"/>
      <c r="AC174" s="584"/>
      <c r="AD174" s="584"/>
      <c r="AE174" s="584"/>
      <c r="AF174" s="802"/>
    </row>
    <row r="175" spans="17:32" ht="15.75" x14ac:dyDescent="0.25">
      <c r="Q175" s="852"/>
      <c r="R175" s="845"/>
      <c r="S175" s="845"/>
      <c r="T175" s="853" t="s">
        <v>49</v>
      </c>
      <c r="U175" s="854">
        <v>9230</v>
      </c>
      <c r="V175" s="855" t="s">
        <v>466</v>
      </c>
      <c r="W175" s="856"/>
      <c r="X175" s="856"/>
      <c r="Y175" s="856"/>
      <c r="Z175" s="856"/>
      <c r="AA175" s="856"/>
      <c r="AB175" s="856"/>
      <c r="AC175" s="857"/>
      <c r="AD175" s="584"/>
      <c r="AE175" s="584"/>
      <c r="AF175" s="852"/>
    </row>
    <row r="176" spans="17:32" ht="15.75" x14ac:dyDescent="0.25">
      <c r="Q176" s="852"/>
      <c r="R176" s="584"/>
      <c r="S176" s="584"/>
      <c r="T176" s="584"/>
      <c r="U176" s="584"/>
      <c r="V176" s="584"/>
      <c r="W176" s="584"/>
      <c r="X176" s="584"/>
      <c r="Y176" s="584"/>
      <c r="Z176" s="584"/>
      <c r="AA176" s="584"/>
      <c r="AB176" s="584"/>
      <c r="AC176" s="584"/>
      <c r="AD176" s="584"/>
      <c r="AE176" s="584"/>
      <c r="AF176" s="852"/>
    </row>
    <row r="177" spans="17:32" ht="30" x14ac:dyDescent="0.25">
      <c r="R177" s="584"/>
      <c r="S177" s="858" t="s">
        <v>50</v>
      </c>
      <c r="T177" s="859" t="s">
        <v>51</v>
      </c>
      <c r="U177" s="859" t="s">
        <v>52</v>
      </c>
      <c r="V177" s="859" t="s">
        <v>53</v>
      </c>
      <c r="W177" s="859" t="s">
        <v>54</v>
      </c>
      <c r="X177" s="859" t="s">
        <v>55</v>
      </c>
      <c r="Y177" s="860">
        <v>2021</v>
      </c>
      <c r="Z177" s="860">
        <v>2022</v>
      </c>
      <c r="AA177" s="273">
        <v>2023</v>
      </c>
      <c r="AB177" s="861">
        <v>2024</v>
      </c>
      <c r="AC177" s="861">
        <v>2025</v>
      </c>
      <c r="AD177" s="862">
        <v>2026</v>
      </c>
      <c r="AE177" s="584"/>
    </row>
    <row r="178" spans="17:32" x14ac:dyDescent="0.25">
      <c r="R178" s="584"/>
      <c r="S178" s="863"/>
      <c r="T178" s="864"/>
      <c r="U178" s="864"/>
      <c r="V178" s="864"/>
      <c r="W178" s="864"/>
      <c r="X178" s="864"/>
      <c r="Y178" s="865" t="s">
        <v>2</v>
      </c>
      <c r="Z178" s="865" t="s">
        <v>2</v>
      </c>
      <c r="AA178" s="277" t="s">
        <v>56</v>
      </c>
      <c r="AB178" s="866" t="s">
        <v>57</v>
      </c>
      <c r="AC178" s="866" t="s">
        <v>57</v>
      </c>
      <c r="AD178" s="867" t="s">
        <v>57</v>
      </c>
      <c r="AE178" s="584"/>
    </row>
    <row r="179" spans="17:32" x14ac:dyDescent="0.25">
      <c r="R179" s="584"/>
      <c r="S179" s="868" t="s">
        <v>477</v>
      </c>
      <c r="T179" s="869" t="s">
        <v>478</v>
      </c>
      <c r="U179" s="870" t="s">
        <v>19</v>
      </c>
      <c r="V179" s="871" t="s">
        <v>19</v>
      </c>
      <c r="W179" s="871"/>
      <c r="X179" s="871"/>
      <c r="Y179" s="871"/>
      <c r="Z179" s="870"/>
      <c r="AA179" s="870"/>
      <c r="AB179" s="870">
        <v>21584</v>
      </c>
      <c r="AC179" s="870"/>
      <c r="AD179" s="872"/>
      <c r="AE179" s="584"/>
    </row>
    <row r="180" spans="17:32" x14ac:dyDescent="0.25">
      <c r="R180" s="280"/>
      <c r="S180" s="873"/>
      <c r="T180" s="280"/>
      <c r="U180" s="280"/>
      <c r="V180" s="800"/>
      <c r="W180" s="800"/>
      <c r="X180" s="800"/>
      <c r="Y180" s="800"/>
      <c r="Z180" s="800"/>
      <c r="AA180" s="800"/>
      <c r="AB180" s="800"/>
      <c r="AC180" s="800"/>
      <c r="AD180" s="800"/>
      <c r="AE180" s="873"/>
    </row>
    <row r="181" spans="17:32" x14ac:dyDescent="0.25">
      <c r="R181" s="280"/>
      <c r="S181" s="874"/>
      <c r="T181" s="874"/>
      <c r="U181" s="874"/>
      <c r="V181" s="280"/>
      <c r="W181" s="280"/>
      <c r="X181" s="280"/>
      <c r="Y181" s="280"/>
      <c r="Z181" s="280"/>
      <c r="AA181" s="280"/>
      <c r="AB181" s="280"/>
      <c r="AC181" s="280"/>
      <c r="AD181" s="280"/>
      <c r="AE181" s="280"/>
    </row>
    <row r="182" spans="17:32" x14ac:dyDescent="0.25">
      <c r="Q182" s="431" t="s">
        <v>21</v>
      </c>
    </row>
    <row r="183" spans="17:32" ht="23.25" x14ac:dyDescent="0.25">
      <c r="R183" s="845"/>
      <c r="S183" s="845"/>
      <c r="T183" s="845"/>
      <c r="U183" s="846"/>
      <c r="V183" s="846"/>
      <c r="W183" s="846"/>
      <c r="X183" s="846"/>
      <c r="Y183" s="845"/>
      <c r="Z183" s="584"/>
      <c r="AA183" s="584"/>
      <c r="AB183" s="847" t="s">
        <v>103</v>
      </c>
      <c r="AC183" s="848"/>
      <c r="AD183" s="584"/>
      <c r="AE183" s="584"/>
    </row>
    <row r="184" spans="17:32" x14ac:dyDescent="0.25">
      <c r="R184" s="584"/>
      <c r="S184" s="584"/>
      <c r="T184" s="584"/>
      <c r="U184" s="806"/>
      <c r="V184" s="806"/>
      <c r="W184" s="806"/>
      <c r="X184" s="806"/>
      <c r="Y184" s="584"/>
      <c r="Z184" s="584"/>
      <c r="AA184" s="584"/>
      <c r="AB184" s="584"/>
      <c r="AC184" s="584"/>
      <c r="AD184" s="584"/>
      <c r="AE184" s="584"/>
    </row>
    <row r="185" spans="17:32" ht="21" x14ac:dyDescent="0.25">
      <c r="Q185" s="802"/>
      <c r="R185" s="845"/>
      <c r="S185" s="845"/>
      <c r="T185" s="1189" t="s">
        <v>48</v>
      </c>
      <c r="U185" s="1190"/>
      <c r="V185" s="1190"/>
      <c r="W185" s="1190"/>
      <c r="X185" s="1190"/>
      <c r="Y185" s="1190"/>
      <c r="Z185" s="1190"/>
      <c r="AA185" s="1190"/>
      <c r="AB185" s="1190"/>
      <c r="AC185" s="1191"/>
      <c r="AD185" s="584"/>
      <c r="AE185" s="584"/>
      <c r="AF185" s="802"/>
    </row>
    <row r="186" spans="17:32" x14ac:dyDescent="0.25">
      <c r="Q186" s="802"/>
      <c r="R186" s="845"/>
      <c r="S186" s="845"/>
      <c r="T186" s="584"/>
      <c r="U186" s="806"/>
      <c r="V186" s="806"/>
      <c r="W186" s="806"/>
      <c r="X186" s="806"/>
      <c r="Y186" s="584"/>
      <c r="Z186" s="584"/>
      <c r="AA186" s="584"/>
      <c r="AB186" s="584"/>
      <c r="AC186" s="584"/>
      <c r="AD186" s="584"/>
      <c r="AE186" s="584"/>
      <c r="AF186" s="802"/>
    </row>
    <row r="187" spans="17:32" ht="15.75" x14ac:dyDescent="0.25">
      <c r="Q187" s="852"/>
      <c r="R187" s="845"/>
      <c r="S187" s="845"/>
      <c r="T187" s="853" t="s">
        <v>49</v>
      </c>
      <c r="U187" s="854">
        <v>10430</v>
      </c>
      <c r="V187" s="1192" t="s">
        <v>486</v>
      </c>
      <c r="W187" s="1193"/>
      <c r="X187" s="1193"/>
      <c r="Y187" s="1193"/>
      <c r="Z187" s="1193"/>
      <c r="AA187" s="1193"/>
      <c r="AB187" s="1193"/>
      <c r="AC187" s="1194"/>
      <c r="AD187" s="584"/>
      <c r="AE187" s="584"/>
      <c r="AF187" s="852"/>
    </row>
    <row r="188" spans="17:32" ht="15.75" x14ac:dyDescent="0.25">
      <c r="Q188" s="852"/>
      <c r="R188" s="584"/>
      <c r="S188" s="584"/>
      <c r="T188" s="584"/>
      <c r="U188" s="584"/>
      <c r="V188" s="584"/>
      <c r="W188" s="584"/>
      <c r="X188" s="584"/>
      <c r="Y188" s="584"/>
      <c r="Z188" s="584"/>
      <c r="AA188" s="584"/>
      <c r="AB188" s="584"/>
      <c r="AC188" s="584"/>
      <c r="AD188" s="584"/>
      <c r="AE188" s="584"/>
      <c r="AF188" s="852"/>
    </row>
    <row r="189" spans="17:32" x14ac:dyDescent="0.25">
      <c r="R189" s="584"/>
      <c r="S189" s="1195" t="s">
        <v>50</v>
      </c>
      <c r="T189" s="1197" t="s">
        <v>51</v>
      </c>
      <c r="U189" s="1197" t="s">
        <v>52</v>
      </c>
      <c r="V189" s="1197" t="s">
        <v>53</v>
      </c>
      <c r="W189" s="1197" t="s">
        <v>54</v>
      </c>
      <c r="X189" s="1197" t="s">
        <v>55</v>
      </c>
      <c r="Y189" s="860">
        <v>2021</v>
      </c>
      <c r="Z189" s="860">
        <v>2022</v>
      </c>
      <c r="AA189" s="273">
        <v>2023</v>
      </c>
      <c r="AB189" s="861">
        <v>2024</v>
      </c>
      <c r="AC189" s="861">
        <v>2025</v>
      </c>
      <c r="AD189" s="862">
        <v>2026</v>
      </c>
      <c r="AE189" s="584"/>
    </row>
    <row r="190" spans="17:32" x14ac:dyDescent="0.25">
      <c r="R190" s="584"/>
      <c r="S190" s="1196"/>
      <c r="T190" s="1198"/>
      <c r="U190" s="1198"/>
      <c r="V190" s="1198"/>
      <c r="W190" s="1198"/>
      <c r="X190" s="1198"/>
      <c r="Y190" s="865" t="s">
        <v>2</v>
      </c>
      <c r="Z190" s="865" t="s">
        <v>2</v>
      </c>
      <c r="AA190" s="277" t="s">
        <v>56</v>
      </c>
      <c r="AB190" s="866" t="s">
        <v>57</v>
      </c>
      <c r="AC190" s="866" t="s">
        <v>57</v>
      </c>
      <c r="AD190" s="867" t="s">
        <v>57</v>
      </c>
      <c r="AE190" s="584"/>
    </row>
    <row r="191" spans="17:32" x14ac:dyDescent="0.25">
      <c r="R191" s="584"/>
      <c r="S191" s="868"/>
      <c r="T191" s="869"/>
      <c r="U191" s="870"/>
      <c r="V191" s="871"/>
      <c r="W191" s="871"/>
      <c r="X191" s="871"/>
      <c r="Y191" s="871"/>
      <c r="Z191" s="870"/>
      <c r="AA191" s="870"/>
      <c r="AB191" s="870"/>
      <c r="AC191" s="870"/>
      <c r="AD191" s="872"/>
      <c r="AE191" s="584"/>
    </row>
    <row r="192" spans="17:32" x14ac:dyDescent="0.25">
      <c r="R192" s="280"/>
      <c r="S192" s="873"/>
      <c r="T192" s="280"/>
      <c r="U192" s="280"/>
      <c r="V192" s="800"/>
      <c r="W192" s="800"/>
      <c r="X192" s="800"/>
      <c r="Y192" s="800"/>
      <c r="Z192" s="800"/>
      <c r="AA192" s="800"/>
      <c r="AB192" s="800"/>
      <c r="AC192" s="800"/>
      <c r="AD192" s="800"/>
      <c r="AE192" s="873"/>
    </row>
    <row r="193" spans="17:32" x14ac:dyDescent="0.25">
      <c r="R193" s="280"/>
      <c r="S193" s="874"/>
      <c r="T193" s="874"/>
      <c r="U193" s="874"/>
      <c r="V193" s="280"/>
      <c r="W193" s="280"/>
      <c r="X193" s="280"/>
      <c r="Y193" s="280"/>
      <c r="Z193" s="280"/>
      <c r="AA193" s="280"/>
      <c r="AB193" s="280"/>
      <c r="AC193" s="280"/>
      <c r="AD193" s="280"/>
      <c r="AE193" s="280"/>
    </row>
    <row r="194" spans="17:32" x14ac:dyDescent="0.25">
      <c r="Q194" s="431" t="s">
        <v>21</v>
      </c>
    </row>
    <row r="195" spans="17:32" ht="23.25" x14ac:dyDescent="0.25">
      <c r="R195" s="845"/>
      <c r="S195" s="845"/>
      <c r="T195" s="845"/>
      <c r="U195" s="846"/>
      <c r="V195" s="846"/>
      <c r="W195" s="846"/>
      <c r="X195" s="846"/>
      <c r="Y195" s="845"/>
      <c r="Z195" s="584"/>
      <c r="AA195" s="584"/>
      <c r="AB195" s="847" t="s">
        <v>103</v>
      </c>
      <c r="AC195" s="848"/>
      <c r="AD195" s="584"/>
      <c r="AE195" s="584"/>
    </row>
    <row r="196" spans="17:32" x14ac:dyDescent="0.25">
      <c r="R196" s="584"/>
      <c r="S196" s="584"/>
      <c r="T196" s="584"/>
      <c r="U196" s="806"/>
      <c r="V196" s="806"/>
      <c r="W196" s="806"/>
      <c r="X196" s="806"/>
      <c r="Y196" s="584"/>
      <c r="Z196" s="584"/>
      <c r="AA196" s="584"/>
      <c r="AB196" s="584"/>
      <c r="AC196" s="584"/>
      <c r="AD196" s="584"/>
      <c r="AE196" s="584"/>
    </row>
    <row r="197" spans="17:32" ht="21" x14ac:dyDescent="0.25">
      <c r="Q197" s="802"/>
      <c r="R197" s="845"/>
      <c r="S197" s="845"/>
      <c r="T197" s="1189" t="s">
        <v>48</v>
      </c>
      <c r="U197" s="1190"/>
      <c r="V197" s="1190"/>
      <c r="W197" s="1190"/>
      <c r="X197" s="1190"/>
      <c r="Y197" s="1190"/>
      <c r="Z197" s="1190"/>
      <c r="AA197" s="1190"/>
      <c r="AB197" s="1190"/>
      <c r="AC197" s="1191"/>
      <c r="AD197" s="584"/>
      <c r="AE197" s="584"/>
      <c r="AF197" s="802"/>
    </row>
    <row r="198" spans="17:32" x14ac:dyDescent="0.25">
      <c r="Q198" s="802"/>
      <c r="R198" s="845"/>
      <c r="S198" s="845"/>
      <c r="T198" s="584"/>
      <c r="U198" s="806"/>
      <c r="V198" s="806"/>
      <c r="W198" s="806"/>
      <c r="X198" s="806"/>
      <c r="Y198" s="584"/>
      <c r="Z198" s="584"/>
      <c r="AA198" s="584"/>
      <c r="AB198" s="584"/>
      <c r="AC198" s="584"/>
      <c r="AD198" s="584"/>
      <c r="AE198" s="584"/>
      <c r="AF198" s="802"/>
    </row>
    <row r="199" spans="17:32" ht="15.75" x14ac:dyDescent="0.25">
      <c r="Q199" s="852"/>
      <c r="R199" s="845"/>
      <c r="S199" s="845"/>
      <c r="T199" s="853" t="s">
        <v>49</v>
      </c>
      <c r="U199" s="854">
        <v>4130</v>
      </c>
      <c r="V199" s="1192" t="s">
        <v>502</v>
      </c>
      <c r="W199" s="1193"/>
      <c r="X199" s="1193"/>
      <c r="Y199" s="1193"/>
      <c r="Z199" s="1193"/>
      <c r="AA199" s="1193"/>
      <c r="AB199" s="1193"/>
      <c r="AC199" s="1194"/>
      <c r="AD199" s="584"/>
      <c r="AE199" s="584"/>
      <c r="AF199" s="852"/>
    </row>
    <row r="200" spans="17:32" ht="15.75" x14ac:dyDescent="0.25">
      <c r="Q200" s="852"/>
      <c r="R200" s="584"/>
      <c r="S200" s="584"/>
      <c r="T200" s="584"/>
      <c r="U200" s="584"/>
      <c r="V200" s="584"/>
      <c r="W200" s="584"/>
      <c r="X200" s="584"/>
      <c r="Y200" s="584"/>
      <c r="Z200" s="584"/>
      <c r="AA200" s="584"/>
      <c r="AB200" s="584"/>
      <c r="AC200" s="584"/>
      <c r="AD200" s="584"/>
      <c r="AE200" s="584"/>
      <c r="AF200" s="852"/>
    </row>
    <row r="201" spans="17:32" x14ac:dyDescent="0.25">
      <c r="R201" s="584"/>
      <c r="S201" s="1195" t="s">
        <v>50</v>
      </c>
      <c r="T201" s="1197" t="s">
        <v>51</v>
      </c>
      <c r="U201" s="1197" t="s">
        <v>52</v>
      </c>
      <c r="V201" s="1197" t="s">
        <v>53</v>
      </c>
      <c r="W201" s="1197" t="s">
        <v>54</v>
      </c>
      <c r="X201" s="1197" t="s">
        <v>55</v>
      </c>
      <c r="Y201" s="860">
        <v>2021</v>
      </c>
      <c r="Z201" s="860">
        <v>2022</v>
      </c>
      <c r="AA201" s="273">
        <v>2023</v>
      </c>
      <c r="AB201" s="861">
        <v>2024</v>
      </c>
      <c r="AC201" s="861">
        <v>2025</v>
      </c>
      <c r="AD201" s="862">
        <v>2026</v>
      </c>
      <c r="AE201" s="584"/>
    </row>
    <row r="202" spans="17:32" x14ac:dyDescent="0.25">
      <c r="R202" s="584"/>
      <c r="S202" s="1196"/>
      <c r="T202" s="1198"/>
      <c r="U202" s="1198"/>
      <c r="V202" s="1198"/>
      <c r="W202" s="1198"/>
      <c r="X202" s="1198"/>
      <c r="Y202" s="865" t="s">
        <v>2</v>
      </c>
      <c r="Z202" s="865" t="s">
        <v>2</v>
      </c>
      <c r="AA202" s="277" t="s">
        <v>56</v>
      </c>
      <c r="AB202" s="866" t="s">
        <v>57</v>
      </c>
      <c r="AC202" s="866" t="s">
        <v>57</v>
      </c>
      <c r="AD202" s="867" t="s">
        <v>57</v>
      </c>
      <c r="AE202" s="584"/>
    </row>
    <row r="203" spans="17:32" x14ac:dyDescent="0.25">
      <c r="R203" s="584"/>
      <c r="S203" s="868"/>
      <c r="T203" s="869"/>
      <c r="U203" s="870"/>
      <c r="V203" s="871"/>
      <c r="W203" s="871"/>
      <c r="X203" s="871"/>
      <c r="Y203" s="871"/>
      <c r="Z203" s="870"/>
      <c r="AA203" s="870"/>
      <c r="AB203" s="870"/>
      <c r="AC203" s="870"/>
      <c r="AD203" s="872"/>
      <c r="AE203" s="584"/>
    </row>
    <row r="204" spans="17:32" x14ac:dyDescent="0.25">
      <c r="R204" s="280"/>
      <c r="S204" s="873"/>
      <c r="T204" s="280"/>
      <c r="U204" s="280"/>
      <c r="V204" s="800"/>
      <c r="W204" s="800"/>
      <c r="X204" s="800"/>
      <c r="Y204" s="800"/>
      <c r="Z204" s="800"/>
      <c r="AA204" s="800"/>
      <c r="AB204" s="800"/>
      <c r="AC204" s="800"/>
      <c r="AD204" s="800"/>
      <c r="AE204" s="873"/>
    </row>
    <row r="205" spans="17:32" x14ac:dyDescent="0.25">
      <c r="R205" s="280"/>
      <c r="S205" s="874"/>
      <c r="T205" s="874"/>
      <c r="U205" s="874"/>
      <c r="V205" s="280"/>
      <c r="W205" s="280"/>
      <c r="X205" s="280"/>
      <c r="Y205" s="280"/>
      <c r="Z205" s="280"/>
      <c r="AA205" s="280"/>
      <c r="AB205" s="280"/>
      <c r="AC205" s="280"/>
      <c r="AD205" s="280"/>
      <c r="AE205" s="280"/>
    </row>
    <row r="206" spans="17:32" x14ac:dyDescent="0.25">
      <c r="Q206" s="431" t="s">
        <v>21</v>
      </c>
    </row>
    <row r="207" spans="17:32" ht="23.25" x14ac:dyDescent="0.25">
      <c r="R207" s="845"/>
      <c r="S207" s="845"/>
      <c r="T207" s="845"/>
      <c r="U207" s="846"/>
      <c r="V207" s="846"/>
      <c r="W207" s="846"/>
      <c r="X207" s="846"/>
      <c r="Y207" s="845"/>
      <c r="Z207" s="584"/>
      <c r="AA207" s="584"/>
      <c r="AB207" s="847" t="s">
        <v>103</v>
      </c>
      <c r="AC207" s="848"/>
      <c r="AD207" s="584"/>
      <c r="AE207" s="584"/>
    </row>
    <row r="208" spans="17:32" x14ac:dyDescent="0.25">
      <c r="R208" s="584"/>
      <c r="S208" s="584"/>
      <c r="T208" s="584"/>
      <c r="U208" s="806"/>
      <c r="V208" s="806"/>
      <c r="W208" s="806"/>
      <c r="X208" s="806"/>
      <c r="Y208" s="584"/>
      <c r="Z208" s="584"/>
      <c r="AA208" s="584"/>
      <c r="AB208" s="584"/>
      <c r="AC208" s="584"/>
      <c r="AD208" s="584"/>
      <c r="AE208" s="584"/>
    </row>
    <row r="209" spans="17:32" ht="21" x14ac:dyDescent="0.25">
      <c r="Q209" s="802"/>
      <c r="R209" s="845"/>
      <c r="S209" s="845"/>
      <c r="T209" s="1189" t="s">
        <v>48</v>
      </c>
      <c r="U209" s="1190"/>
      <c r="V209" s="1190"/>
      <c r="W209" s="1190"/>
      <c r="X209" s="1190"/>
      <c r="Y209" s="1190"/>
      <c r="Z209" s="1190"/>
      <c r="AA209" s="1190"/>
      <c r="AB209" s="1190"/>
      <c r="AC209" s="1191"/>
      <c r="AD209" s="584"/>
      <c r="AE209" s="584"/>
      <c r="AF209" s="802"/>
    </row>
    <row r="210" spans="17:32" x14ac:dyDescent="0.25">
      <c r="Q210" s="802"/>
      <c r="R210" s="845"/>
      <c r="S210" s="845"/>
      <c r="T210" s="584"/>
      <c r="U210" s="806"/>
      <c r="V210" s="806"/>
      <c r="W210" s="806"/>
      <c r="X210" s="806"/>
      <c r="Y210" s="584"/>
      <c r="Z210" s="584"/>
      <c r="AA210" s="584"/>
      <c r="AB210" s="584"/>
      <c r="AC210" s="584"/>
      <c r="AD210" s="584"/>
      <c r="AE210" s="584"/>
      <c r="AF210" s="802"/>
    </row>
    <row r="211" spans="17:32" ht="15.75" x14ac:dyDescent="0.25">
      <c r="Q211" s="852"/>
      <c r="R211" s="845"/>
      <c r="S211" s="845"/>
      <c r="T211" s="853" t="s">
        <v>49</v>
      </c>
      <c r="U211" s="854">
        <v>5100</v>
      </c>
      <c r="V211" s="1192" t="s">
        <v>526</v>
      </c>
      <c r="W211" s="1193"/>
      <c r="X211" s="1193"/>
      <c r="Y211" s="1193"/>
      <c r="Z211" s="1193"/>
      <c r="AA211" s="1193"/>
      <c r="AB211" s="1193"/>
      <c r="AC211" s="1194"/>
      <c r="AD211" s="584"/>
      <c r="AE211" s="584"/>
      <c r="AF211" s="852"/>
    </row>
    <row r="212" spans="17:32" ht="15.75" x14ac:dyDescent="0.25">
      <c r="Q212" s="852"/>
      <c r="R212" s="584"/>
      <c r="S212" s="584"/>
      <c r="T212" s="584"/>
      <c r="U212" s="584"/>
      <c r="V212" s="584"/>
      <c r="W212" s="584"/>
      <c r="X212" s="584"/>
      <c r="Y212" s="584"/>
      <c r="Z212" s="584"/>
      <c r="AA212" s="584"/>
      <c r="AB212" s="584"/>
      <c r="AC212" s="584"/>
      <c r="AD212" s="584"/>
      <c r="AE212" s="584"/>
      <c r="AF212" s="852"/>
    </row>
    <row r="213" spans="17:32" x14ac:dyDescent="0.25">
      <c r="R213" s="584"/>
      <c r="S213" s="1195" t="s">
        <v>50</v>
      </c>
      <c r="T213" s="1197" t="s">
        <v>51</v>
      </c>
      <c r="U213" s="1197" t="s">
        <v>52</v>
      </c>
      <c r="V213" s="1197" t="s">
        <v>53</v>
      </c>
      <c r="W213" s="1197" t="s">
        <v>54</v>
      </c>
      <c r="X213" s="1197" t="s">
        <v>55</v>
      </c>
      <c r="Y213" s="860">
        <v>2021</v>
      </c>
      <c r="Z213" s="860">
        <v>2022</v>
      </c>
      <c r="AA213" s="273">
        <v>2023</v>
      </c>
      <c r="AB213" s="861">
        <v>2024</v>
      </c>
      <c r="AC213" s="861">
        <v>2025</v>
      </c>
      <c r="AD213" s="862">
        <v>2026</v>
      </c>
      <c r="AE213" s="584"/>
    </row>
    <row r="214" spans="17:32" x14ac:dyDescent="0.25">
      <c r="R214" s="584"/>
      <c r="S214" s="1196"/>
      <c r="T214" s="1198"/>
      <c r="U214" s="1198"/>
      <c r="V214" s="1198"/>
      <c r="W214" s="1198"/>
      <c r="X214" s="1198"/>
      <c r="Y214" s="865" t="s">
        <v>2</v>
      </c>
      <c r="Z214" s="865" t="s">
        <v>2</v>
      </c>
      <c r="AA214" s="277" t="s">
        <v>56</v>
      </c>
      <c r="AB214" s="866" t="s">
        <v>57</v>
      </c>
      <c r="AC214" s="866" t="s">
        <v>57</v>
      </c>
      <c r="AD214" s="867" t="s">
        <v>57</v>
      </c>
      <c r="AE214" s="584"/>
    </row>
    <row r="215" spans="17:32" x14ac:dyDescent="0.25">
      <c r="R215" s="584"/>
      <c r="S215" s="868"/>
      <c r="T215" s="869"/>
      <c r="U215" s="870"/>
      <c r="V215" s="871"/>
      <c r="W215" s="871"/>
      <c r="X215" s="871"/>
      <c r="Y215" s="871"/>
      <c r="Z215" s="870"/>
      <c r="AA215" s="870"/>
      <c r="AB215" s="870"/>
      <c r="AC215" s="870"/>
      <c r="AD215" s="872"/>
      <c r="AE215" s="584"/>
    </row>
    <row r="216" spans="17:32" x14ac:dyDescent="0.25">
      <c r="R216" s="280"/>
      <c r="S216" s="873"/>
      <c r="T216" s="280"/>
      <c r="U216" s="280"/>
      <c r="V216" s="800"/>
      <c r="W216" s="800"/>
      <c r="X216" s="800"/>
      <c r="Y216" s="800"/>
      <c r="Z216" s="800"/>
      <c r="AA216" s="800"/>
      <c r="AB216" s="800"/>
      <c r="AC216" s="800"/>
      <c r="AD216" s="800"/>
      <c r="AE216" s="873"/>
    </row>
    <row r="217" spans="17:32" x14ac:dyDescent="0.25">
      <c r="R217" s="280"/>
      <c r="S217" s="874"/>
      <c r="T217" s="874"/>
      <c r="U217" s="874"/>
      <c r="V217" s="280"/>
      <c r="W217" s="280"/>
      <c r="X217" s="280"/>
      <c r="Y217" s="280"/>
      <c r="Z217" s="280"/>
      <c r="AA217" s="280"/>
      <c r="AB217" s="280"/>
      <c r="AC217" s="280"/>
      <c r="AD217" s="280"/>
      <c r="AE217" s="280"/>
    </row>
    <row r="218" spans="17:32" x14ac:dyDescent="0.25">
      <c r="Q218" s="431" t="s">
        <v>21</v>
      </c>
    </row>
    <row r="219" spans="17:32" ht="23.25" x14ac:dyDescent="0.25">
      <c r="R219" s="845"/>
      <c r="S219" s="845"/>
      <c r="T219" s="845"/>
      <c r="U219" s="846"/>
      <c r="V219" s="846"/>
      <c r="W219" s="846"/>
      <c r="X219" s="846"/>
      <c r="Y219" s="845"/>
      <c r="Z219" s="584"/>
      <c r="AA219" s="584"/>
      <c r="AB219" s="847" t="s">
        <v>103</v>
      </c>
      <c r="AC219" s="848"/>
      <c r="AD219" s="584"/>
      <c r="AE219" s="584"/>
    </row>
    <row r="220" spans="17:32" x14ac:dyDescent="0.25">
      <c r="R220" s="584"/>
      <c r="S220" s="584"/>
      <c r="T220" s="584"/>
      <c r="U220" s="806"/>
      <c r="V220" s="806"/>
      <c r="W220" s="806"/>
      <c r="X220" s="806"/>
      <c r="Y220" s="584"/>
      <c r="Z220" s="584"/>
      <c r="AA220" s="584"/>
      <c r="AB220" s="584"/>
      <c r="AC220" s="584"/>
      <c r="AD220" s="584"/>
      <c r="AE220" s="584"/>
    </row>
    <row r="221" spans="17:32" ht="21" x14ac:dyDescent="0.25">
      <c r="Q221" s="802"/>
      <c r="R221" s="845"/>
      <c r="S221" s="845"/>
      <c r="T221" s="1189" t="s">
        <v>48</v>
      </c>
      <c r="U221" s="1190"/>
      <c r="V221" s="1190"/>
      <c r="W221" s="1190"/>
      <c r="X221" s="1190"/>
      <c r="Y221" s="1190"/>
      <c r="Z221" s="1190"/>
      <c r="AA221" s="1190"/>
      <c r="AB221" s="1190"/>
      <c r="AC221" s="1191"/>
      <c r="AD221" s="584"/>
      <c r="AE221" s="584"/>
      <c r="AF221" s="802"/>
    </row>
    <row r="222" spans="17:32" x14ac:dyDescent="0.25">
      <c r="Q222" s="802"/>
      <c r="R222" s="845"/>
      <c r="S222" s="845"/>
      <c r="T222" s="584"/>
      <c r="U222" s="806"/>
      <c r="V222" s="806"/>
      <c r="W222" s="806"/>
      <c r="X222" s="806"/>
      <c r="Y222" s="584"/>
      <c r="Z222" s="584"/>
      <c r="AA222" s="584"/>
      <c r="AB222" s="584"/>
      <c r="AC222" s="584"/>
      <c r="AD222" s="584"/>
      <c r="AE222" s="584"/>
      <c r="AF222" s="802"/>
    </row>
    <row r="223" spans="17:32" ht="15.75" x14ac:dyDescent="0.25">
      <c r="Q223" s="852"/>
      <c r="R223" s="845"/>
      <c r="S223" s="845"/>
      <c r="T223" s="853" t="s">
        <v>49</v>
      </c>
      <c r="U223" s="854">
        <v>3280</v>
      </c>
      <c r="V223" s="1192" t="s">
        <v>552</v>
      </c>
      <c r="W223" s="1193"/>
      <c r="X223" s="1193"/>
      <c r="Y223" s="1193"/>
      <c r="Z223" s="1193"/>
      <c r="AA223" s="1193"/>
      <c r="AB223" s="1193"/>
      <c r="AC223" s="1194"/>
      <c r="AD223" s="584"/>
      <c r="AE223" s="584"/>
      <c r="AF223" s="852"/>
    </row>
    <row r="224" spans="17:32" ht="15.75" x14ac:dyDescent="0.25">
      <c r="Q224" s="852"/>
      <c r="R224" s="584"/>
      <c r="S224" s="584"/>
      <c r="T224" s="584"/>
      <c r="U224" s="584"/>
      <c r="V224" s="584"/>
      <c r="W224" s="584"/>
      <c r="X224" s="584"/>
      <c r="Y224" s="584"/>
      <c r="Z224" s="584"/>
      <c r="AA224" s="584"/>
      <c r="AB224" s="584"/>
      <c r="AC224" s="584"/>
      <c r="AD224" s="584"/>
      <c r="AE224" s="584"/>
      <c r="AF224" s="852"/>
    </row>
    <row r="225" spans="17:32" x14ac:dyDescent="0.25">
      <c r="R225" s="584"/>
      <c r="S225" s="1195" t="s">
        <v>50</v>
      </c>
      <c r="T225" s="1197" t="s">
        <v>51</v>
      </c>
      <c r="U225" s="1197" t="s">
        <v>52</v>
      </c>
      <c r="V225" s="1197" t="s">
        <v>53</v>
      </c>
      <c r="W225" s="1197" t="s">
        <v>54</v>
      </c>
      <c r="X225" s="1197" t="s">
        <v>55</v>
      </c>
      <c r="Y225" s="860">
        <v>2021</v>
      </c>
      <c r="Z225" s="860">
        <v>2022</v>
      </c>
      <c r="AA225" s="273">
        <v>2023</v>
      </c>
      <c r="AB225" s="861">
        <v>2024</v>
      </c>
      <c r="AC225" s="861">
        <v>2025</v>
      </c>
      <c r="AD225" s="862">
        <v>2026</v>
      </c>
      <c r="AE225" s="584"/>
    </row>
    <row r="226" spans="17:32" x14ac:dyDescent="0.25">
      <c r="R226" s="584"/>
      <c r="S226" s="1196"/>
      <c r="T226" s="1198"/>
      <c r="U226" s="1198"/>
      <c r="V226" s="1198"/>
      <c r="W226" s="1198"/>
      <c r="X226" s="1198"/>
      <c r="Y226" s="865" t="s">
        <v>2</v>
      </c>
      <c r="Z226" s="865" t="s">
        <v>2</v>
      </c>
      <c r="AA226" s="277" t="s">
        <v>56</v>
      </c>
      <c r="AB226" s="866" t="s">
        <v>57</v>
      </c>
      <c r="AC226" s="866" t="s">
        <v>57</v>
      </c>
      <c r="AD226" s="867" t="s">
        <v>57</v>
      </c>
      <c r="AE226" s="584"/>
    </row>
    <row r="227" spans="17:32" x14ac:dyDescent="0.25">
      <c r="R227" s="584"/>
      <c r="S227" s="868"/>
      <c r="T227" s="869"/>
      <c r="U227" s="870"/>
      <c r="V227" s="871"/>
      <c r="W227" s="871"/>
      <c r="X227" s="871"/>
      <c r="Y227" s="871"/>
      <c r="Z227" s="870"/>
      <c r="AA227" s="870"/>
      <c r="AB227" s="870"/>
      <c r="AC227" s="870"/>
      <c r="AD227" s="872"/>
      <c r="AE227" s="584"/>
    </row>
    <row r="228" spans="17:32" x14ac:dyDescent="0.25">
      <c r="R228" s="280"/>
      <c r="S228" s="873"/>
      <c r="T228" s="280"/>
      <c r="U228" s="280"/>
      <c r="V228" s="800"/>
      <c r="W228" s="800"/>
      <c r="X228" s="800"/>
      <c r="Y228" s="800"/>
      <c r="Z228" s="800"/>
      <c r="AA228" s="800"/>
      <c r="AB228" s="800"/>
      <c r="AC228" s="800"/>
      <c r="AD228" s="800"/>
      <c r="AE228" s="873"/>
    </row>
    <row r="229" spans="17:32" x14ac:dyDescent="0.25">
      <c r="R229" s="280"/>
      <c r="S229" s="874"/>
      <c r="T229" s="874"/>
      <c r="U229" s="874"/>
      <c r="V229" s="280"/>
      <c r="W229" s="280"/>
      <c r="X229" s="280"/>
      <c r="Y229" s="280"/>
      <c r="Z229" s="280"/>
      <c r="AA229" s="280"/>
      <c r="AB229" s="280"/>
      <c r="AC229" s="280"/>
      <c r="AD229" s="280"/>
      <c r="AE229" s="280"/>
    </row>
    <row r="230" spans="17:32" x14ac:dyDescent="0.25">
      <c r="Q230" s="431" t="s">
        <v>21</v>
      </c>
    </row>
    <row r="231" spans="17:32" ht="23.25" x14ac:dyDescent="0.25">
      <c r="R231" s="845"/>
      <c r="S231" s="845"/>
      <c r="T231" s="845"/>
      <c r="U231" s="846"/>
      <c r="V231" s="846"/>
      <c r="W231" s="846"/>
      <c r="X231" s="846"/>
      <c r="Y231" s="845"/>
      <c r="Z231" s="584"/>
      <c r="AA231" s="584"/>
      <c r="AB231" s="847" t="s">
        <v>103</v>
      </c>
      <c r="AC231" s="848"/>
      <c r="AD231" s="584"/>
      <c r="AE231" s="584"/>
    </row>
    <row r="232" spans="17:32" x14ac:dyDescent="0.25">
      <c r="R232" s="584"/>
      <c r="S232" s="584"/>
      <c r="T232" s="584"/>
      <c r="U232" s="806"/>
      <c r="V232" s="806"/>
      <c r="W232" s="806"/>
      <c r="X232" s="806"/>
      <c r="Y232" s="584"/>
      <c r="Z232" s="584"/>
      <c r="AA232" s="584"/>
      <c r="AB232" s="584"/>
      <c r="AC232" s="584"/>
      <c r="AD232" s="584"/>
      <c r="AE232" s="584"/>
    </row>
    <row r="233" spans="17:32" ht="21" x14ac:dyDescent="0.25">
      <c r="Q233" s="802"/>
      <c r="R233" s="845"/>
      <c r="S233" s="845"/>
      <c r="T233" s="1189" t="s">
        <v>48</v>
      </c>
      <c r="U233" s="1190"/>
      <c r="V233" s="1190"/>
      <c r="W233" s="1190"/>
      <c r="X233" s="1190"/>
      <c r="Y233" s="1190"/>
      <c r="Z233" s="1190"/>
      <c r="AA233" s="1190"/>
      <c r="AB233" s="1190"/>
      <c r="AC233" s="1191"/>
      <c r="AD233" s="584"/>
      <c r="AE233" s="584"/>
      <c r="AF233" s="802"/>
    </row>
    <row r="234" spans="17:32" x14ac:dyDescent="0.25">
      <c r="Q234" s="802"/>
      <c r="R234" s="845"/>
      <c r="S234" s="845"/>
      <c r="T234" s="584"/>
      <c r="U234" s="806"/>
      <c r="V234" s="806"/>
      <c r="W234" s="806"/>
      <c r="X234" s="806"/>
      <c r="Y234" s="584"/>
      <c r="Z234" s="584"/>
      <c r="AA234" s="584"/>
      <c r="AB234" s="584"/>
      <c r="AC234" s="584"/>
      <c r="AD234" s="584"/>
      <c r="AE234" s="584"/>
      <c r="AF234" s="802"/>
    </row>
    <row r="235" spans="17:32" ht="15.75" x14ac:dyDescent="0.25">
      <c r="Q235" s="852"/>
      <c r="R235" s="845"/>
      <c r="S235" s="845"/>
      <c r="T235" s="853" t="s">
        <v>49</v>
      </c>
      <c r="U235" s="854">
        <v>6370</v>
      </c>
      <c r="V235" s="1192" t="s">
        <v>581</v>
      </c>
      <c r="W235" s="1193"/>
      <c r="X235" s="1193"/>
      <c r="Y235" s="1193"/>
      <c r="Z235" s="1193"/>
      <c r="AA235" s="1193"/>
      <c r="AB235" s="1193"/>
      <c r="AC235" s="1194"/>
      <c r="AD235" s="584"/>
      <c r="AE235" s="584"/>
      <c r="AF235" s="852"/>
    </row>
    <row r="236" spans="17:32" ht="15.75" x14ac:dyDescent="0.25">
      <c r="Q236" s="852"/>
      <c r="R236" s="584"/>
      <c r="S236" s="584"/>
      <c r="T236" s="584"/>
      <c r="U236" s="584"/>
      <c r="V236" s="584"/>
      <c r="W236" s="584"/>
      <c r="X236" s="584"/>
      <c r="Y236" s="584"/>
      <c r="Z236" s="584"/>
      <c r="AA236" s="584"/>
      <c r="AB236" s="584"/>
      <c r="AC236" s="584"/>
      <c r="AD236" s="584"/>
      <c r="AE236" s="584"/>
      <c r="AF236" s="852"/>
    </row>
    <row r="237" spans="17:32" x14ac:dyDescent="0.25">
      <c r="R237" s="584"/>
      <c r="S237" s="1195" t="s">
        <v>50</v>
      </c>
      <c r="T237" s="1197" t="s">
        <v>51</v>
      </c>
      <c r="U237" s="1197" t="s">
        <v>52</v>
      </c>
      <c r="V237" s="1197" t="s">
        <v>53</v>
      </c>
      <c r="W237" s="1197" t="s">
        <v>54</v>
      </c>
      <c r="X237" s="1197" t="s">
        <v>55</v>
      </c>
      <c r="Y237" s="860">
        <v>2021</v>
      </c>
      <c r="Z237" s="860">
        <v>2022</v>
      </c>
      <c r="AA237" s="273">
        <v>2023</v>
      </c>
      <c r="AB237" s="861">
        <v>2024</v>
      </c>
      <c r="AC237" s="861">
        <v>2025</v>
      </c>
      <c r="AD237" s="862">
        <v>2026</v>
      </c>
      <c r="AE237" s="584"/>
    </row>
    <row r="238" spans="17:32" x14ac:dyDescent="0.25">
      <c r="R238" s="584"/>
      <c r="S238" s="1196"/>
      <c r="T238" s="1198"/>
      <c r="U238" s="1198"/>
      <c r="V238" s="1198"/>
      <c r="W238" s="1198"/>
      <c r="X238" s="1198"/>
      <c r="Y238" s="865" t="s">
        <v>2</v>
      </c>
      <c r="Z238" s="865" t="s">
        <v>2</v>
      </c>
      <c r="AA238" s="277" t="s">
        <v>56</v>
      </c>
      <c r="AB238" s="866" t="s">
        <v>57</v>
      </c>
      <c r="AC238" s="866" t="s">
        <v>57</v>
      </c>
      <c r="AD238" s="867" t="s">
        <v>57</v>
      </c>
      <c r="AE238" s="584"/>
    </row>
    <row r="239" spans="17:32" x14ac:dyDescent="0.25">
      <c r="R239" s="584"/>
      <c r="S239" s="868"/>
      <c r="T239" s="869"/>
      <c r="U239" s="870"/>
      <c r="V239" s="871"/>
      <c r="W239" s="871"/>
      <c r="X239" s="871"/>
      <c r="Y239" s="871"/>
      <c r="Z239" s="870"/>
      <c r="AA239" s="870"/>
      <c r="AB239" s="870"/>
      <c r="AC239" s="870"/>
      <c r="AD239" s="872"/>
      <c r="AE239" s="584"/>
    </row>
    <row r="240" spans="17:32" x14ac:dyDescent="0.25">
      <c r="R240" s="280"/>
      <c r="S240" s="873"/>
      <c r="T240" s="280"/>
      <c r="U240" s="280"/>
      <c r="V240" s="800"/>
      <c r="W240" s="800"/>
      <c r="X240" s="800"/>
      <c r="Y240" s="800"/>
      <c r="Z240" s="800"/>
      <c r="AA240" s="800"/>
      <c r="AB240" s="800"/>
      <c r="AC240" s="800"/>
      <c r="AD240" s="800"/>
      <c r="AE240" s="873"/>
    </row>
    <row r="241" spans="18:31" x14ac:dyDescent="0.25">
      <c r="R241" s="280"/>
      <c r="S241" s="874"/>
      <c r="T241" s="874"/>
      <c r="U241" s="874"/>
      <c r="V241" s="280"/>
      <c r="W241" s="280"/>
      <c r="X241" s="280"/>
      <c r="Y241" s="280"/>
      <c r="Z241" s="280"/>
      <c r="AA241" s="280"/>
      <c r="AB241" s="280"/>
      <c r="AC241" s="280"/>
      <c r="AD241" s="280"/>
      <c r="AE241" s="280"/>
    </row>
  </sheetData>
  <mergeCells count="112">
    <mergeCell ref="C8:C9"/>
    <mergeCell ref="D8:D9"/>
    <mergeCell ref="E8:E9"/>
    <mergeCell ref="F8:F9"/>
    <mergeCell ref="G8:G9"/>
    <mergeCell ref="H8:H9"/>
    <mergeCell ref="D6:M6"/>
    <mergeCell ref="T16:AC16"/>
    <mergeCell ref="V18:AC18"/>
    <mergeCell ref="S20:S21"/>
    <mergeCell ref="T20:T21"/>
    <mergeCell ref="U20:U21"/>
    <mergeCell ref="V20:V21"/>
    <mergeCell ref="W20:W21"/>
    <mergeCell ref="X20:X21"/>
    <mergeCell ref="D4:M4"/>
    <mergeCell ref="T40:AC40"/>
    <mergeCell ref="V42:AC42"/>
    <mergeCell ref="S44:S45"/>
    <mergeCell ref="T44:T45"/>
    <mergeCell ref="U44:U45"/>
    <mergeCell ref="V44:V45"/>
    <mergeCell ref="W44:W45"/>
    <mergeCell ref="X44:X45"/>
    <mergeCell ref="T28:AC28"/>
    <mergeCell ref="V30:AC30"/>
    <mergeCell ref="S32:S33"/>
    <mergeCell ref="T32:T33"/>
    <mergeCell ref="U32:U33"/>
    <mergeCell ref="V32:V33"/>
    <mergeCell ref="W32:W33"/>
    <mergeCell ref="X32:X33"/>
    <mergeCell ref="T64:AC64"/>
    <mergeCell ref="V66:AC66"/>
    <mergeCell ref="S68:S69"/>
    <mergeCell ref="T68:T69"/>
    <mergeCell ref="U68:U69"/>
    <mergeCell ref="V68:V69"/>
    <mergeCell ref="W68:W69"/>
    <mergeCell ref="X68:X69"/>
    <mergeCell ref="T52:AC52"/>
    <mergeCell ref="V54:AC54"/>
    <mergeCell ref="S56:S57"/>
    <mergeCell ref="T56:T57"/>
    <mergeCell ref="U56:U57"/>
    <mergeCell ref="V56:V57"/>
    <mergeCell ref="W56:W57"/>
    <mergeCell ref="X56:X57"/>
    <mergeCell ref="T125:AC125"/>
    <mergeCell ref="V127:AC127"/>
    <mergeCell ref="S129:S130"/>
    <mergeCell ref="T129:T130"/>
    <mergeCell ref="U129:U130"/>
    <mergeCell ref="V129:V130"/>
    <mergeCell ref="W129:W130"/>
    <mergeCell ref="X129:X130"/>
    <mergeCell ref="T113:AC113"/>
    <mergeCell ref="V115:AC115"/>
    <mergeCell ref="S117:S118"/>
    <mergeCell ref="T117:T118"/>
    <mergeCell ref="U117:U118"/>
    <mergeCell ref="V117:V118"/>
    <mergeCell ref="W117:W118"/>
    <mergeCell ref="X117:X118"/>
    <mergeCell ref="T185:AC185"/>
    <mergeCell ref="V187:AC187"/>
    <mergeCell ref="S189:S190"/>
    <mergeCell ref="T189:T190"/>
    <mergeCell ref="U189:U190"/>
    <mergeCell ref="V189:V190"/>
    <mergeCell ref="W189:W190"/>
    <mergeCell ref="X189:X190"/>
    <mergeCell ref="T149:AC149"/>
    <mergeCell ref="V151:AC151"/>
    <mergeCell ref="S153:S154"/>
    <mergeCell ref="T153:T154"/>
    <mergeCell ref="U153:U154"/>
    <mergeCell ref="V153:V154"/>
    <mergeCell ref="W153:W154"/>
    <mergeCell ref="X153:X154"/>
    <mergeCell ref="T209:AC209"/>
    <mergeCell ref="V211:AC211"/>
    <mergeCell ref="S213:S214"/>
    <mergeCell ref="T213:T214"/>
    <mergeCell ref="U213:U214"/>
    <mergeCell ref="V213:V214"/>
    <mergeCell ref="W213:W214"/>
    <mergeCell ref="X213:X214"/>
    <mergeCell ref="T197:AC197"/>
    <mergeCell ref="V199:AC199"/>
    <mergeCell ref="S201:S202"/>
    <mergeCell ref="T201:T202"/>
    <mergeCell ref="U201:U202"/>
    <mergeCell ref="V201:V202"/>
    <mergeCell ref="W201:W202"/>
    <mergeCell ref="X201:X202"/>
    <mergeCell ref="T233:AC233"/>
    <mergeCell ref="V235:AC235"/>
    <mergeCell ref="S237:S238"/>
    <mergeCell ref="T237:T238"/>
    <mergeCell ref="U237:U238"/>
    <mergeCell ref="V237:V238"/>
    <mergeCell ref="W237:W238"/>
    <mergeCell ref="X237:X238"/>
    <mergeCell ref="T221:AC221"/>
    <mergeCell ref="V223:AC223"/>
    <mergeCell ref="S225:S226"/>
    <mergeCell ref="T225:T226"/>
    <mergeCell ref="U225:U226"/>
    <mergeCell ref="V225:V226"/>
    <mergeCell ref="W225:W226"/>
    <mergeCell ref="X225:X226"/>
  </mergeCells>
  <pageMargins left="0.7" right="0.7" top="0.75" bottom="0.75" header="0.3" footer="0.3"/>
  <pageSetup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E19"/>
  <sheetViews>
    <sheetView topLeftCell="FQ1" workbookViewId="0">
      <selection activeCell="FD14" sqref="FD14"/>
    </sheetView>
  </sheetViews>
  <sheetFormatPr defaultRowHeight="15" x14ac:dyDescent="0.25"/>
  <cols>
    <col min="3" max="3" width="35.7109375" customWidth="1"/>
    <col min="5" max="6" width="11" bestFit="1" customWidth="1"/>
    <col min="7" max="7" width="10" bestFit="1" customWidth="1"/>
    <col min="8" max="9" width="11" bestFit="1" customWidth="1"/>
    <col min="80" max="80" width="43" customWidth="1"/>
    <col min="157" max="157" width="47.28515625" customWidth="1"/>
  </cols>
  <sheetData>
    <row r="1" spans="1:187" x14ac:dyDescent="0.25">
      <c r="A1" s="431" t="s">
        <v>21</v>
      </c>
      <c r="L1" s="431" t="s">
        <v>21</v>
      </c>
      <c r="W1" s="431" t="s">
        <v>21</v>
      </c>
      <c r="AH1" s="431" t="s">
        <v>21</v>
      </c>
      <c r="AS1" s="431" t="s">
        <v>21</v>
      </c>
      <c r="BD1" s="431" t="s">
        <v>21</v>
      </c>
      <c r="BO1" s="431" t="s">
        <v>21</v>
      </c>
      <c r="BZ1" s="431" t="s">
        <v>21</v>
      </c>
      <c r="CK1" s="431" t="s">
        <v>21</v>
      </c>
      <c r="CV1" s="431" t="s">
        <v>21</v>
      </c>
      <c r="DG1" s="431" t="s">
        <v>21</v>
      </c>
      <c r="DR1" s="431" t="s">
        <v>21</v>
      </c>
      <c r="EC1" s="431" t="s">
        <v>21</v>
      </c>
      <c r="EN1" s="431" t="s">
        <v>21</v>
      </c>
      <c r="EY1" s="431" t="s">
        <v>21</v>
      </c>
      <c r="FJ1" s="431" t="s">
        <v>21</v>
      </c>
      <c r="FU1" s="431" t="s">
        <v>21</v>
      </c>
    </row>
    <row r="2" spans="1:187" x14ac:dyDescent="0.25">
      <c r="B2" s="584"/>
      <c r="C2" s="584"/>
      <c r="D2" s="584"/>
      <c r="E2" s="584"/>
      <c r="F2" s="584"/>
      <c r="G2" s="584"/>
      <c r="H2" s="584"/>
      <c r="I2" s="584"/>
      <c r="J2" s="584"/>
      <c r="M2" s="584"/>
      <c r="N2" s="584"/>
      <c r="O2" s="584"/>
      <c r="P2" s="584"/>
      <c r="Q2" s="584"/>
      <c r="R2" s="584"/>
      <c r="S2" s="584"/>
      <c r="T2" s="584"/>
      <c r="U2" s="584"/>
      <c r="X2" s="584"/>
      <c r="Y2" s="584"/>
      <c r="Z2" s="584"/>
      <c r="AA2" s="584"/>
      <c r="AB2" s="584"/>
      <c r="AC2" s="584"/>
      <c r="AD2" s="584"/>
      <c r="AE2" s="584"/>
      <c r="AF2" s="584"/>
      <c r="AI2" s="584"/>
      <c r="AJ2" s="584"/>
      <c r="AK2" s="584"/>
      <c r="AL2" s="584"/>
      <c r="AM2" s="584"/>
      <c r="AN2" s="584"/>
      <c r="AO2" s="584"/>
      <c r="AP2" s="584"/>
      <c r="AQ2" s="584"/>
      <c r="AT2" s="584"/>
      <c r="AU2" s="584"/>
      <c r="AV2" s="584"/>
      <c r="AW2" s="584"/>
      <c r="AX2" s="584"/>
      <c r="AY2" s="584"/>
      <c r="AZ2" s="584"/>
      <c r="BA2" s="584"/>
      <c r="BB2" s="584"/>
      <c r="BE2" s="584"/>
      <c r="BF2" s="584"/>
      <c r="BG2" s="584"/>
      <c r="BH2" s="584"/>
      <c r="BI2" s="584"/>
      <c r="BJ2" s="584"/>
      <c r="BK2" s="584"/>
      <c r="BL2" s="584"/>
      <c r="BM2" s="584"/>
      <c r="BP2" s="584"/>
      <c r="BQ2" s="584"/>
      <c r="BR2" s="584"/>
      <c r="BS2" s="584"/>
      <c r="BT2" s="584"/>
      <c r="BU2" s="584"/>
      <c r="BV2" s="584"/>
      <c r="BW2" s="584"/>
      <c r="BX2" s="584"/>
      <c r="CA2" s="584"/>
      <c r="CB2" s="584"/>
      <c r="CC2" s="584"/>
      <c r="CD2" s="584"/>
      <c r="CE2" s="584"/>
      <c r="CF2" s="584"/>
      <c r="CG2" s="584"/>
      <c r="CH2" s="584"/>
      <c r="CI2" s="584"/>
      <c r="CL2" s="584"/>
      <c r="CM2" s="584"/>
      <c r="CN2" s="584"/>
      <c r="CO2" s="584"/>
      <c r="CP2" s="584"/>
      <c r="CQ2" s="584"/>
      <c r="CR2" s="584"/>
      <c r="CS2" s="584"/>
      <c r="CT2" s="584"/>
      <c r="CW2" s="584"/>
      <c r="CX2" s="584"/>
      <c r="CY2" s="584"/>
      <c r="CZ2" s="584"/>
      <c r="DA2" s="584"/>
      <c r="DB2" s="584"/>
      <c r="DC2" s="584"/>
      <c r="DD2" s="584"/>
      <c r="DE2" s="584"/>
      <c r="DH2" s="584"/>
      <c r="DI2" s="584"/>
      <c r="DJ2" s="584"/>
      <c r="DK2" s="584"/>
      <c r="DL2" s="584"/>
      <c r="DM2" s="584"/>
      <c r="DN2" s="584"/>
      <c r="DO2" s="584"/>
      <c r="DP2" s="584"/>
      <c r="DS2" s="584"/>
      <c r="DT2" s="584"/>
      <c r="DU2" s="584"/>
      <c r="DV2" s="584"/>
      <c r="DW2" s="584"/>
      <c r="DX2" s="584"/>
      <c r="DY2" s="584"/>
      <c r="DZ2" s="584"/>
      <c r="EA2" s="584"/>
      <c r="ED2" s="584"/>
      <c r="EE2" s="584"/>
      <c r="EF2" s="584"/>
      <c r="EG2" s="584"/>
      <c r="EH2" s="584"/>
      <c r="EI2" s="584"/>
      <c r="EJ2" s="584"/>
      <c r="EK2" s="584"/>
      <c r="EL2" s="584"/>
      <c r="EO2" s="584"/>
      <c r="EP2" s="584"/>
      <c r="EQ2" s="584"/>
      <c r="ER2" s="584"/>
      <c r="ES2" s="584"/>
      <c r="ET2" s="584"/>
      <c r="EU2" s="584"/>
      <c r="EV2" s="584"/>
      <c r="EW2" s="584"/>
      <c r="EZ2" s="584"/>
      <c r="FA2" s="584"/>
      <c r="FB2" s="584"/>
      <c r="FC2" s="584"/>
      <c r="FD2" s="584"/>
      <c r="FE2" s="584"/>
      <c r="FF2" s="584"/>
      <c r="FG2" s="584"/>
      <c r="FH2" s="584"/>
      <c r="FK2" s="584"/>
      <c r="FL2" s="584"/>
      <c r="FM2" s="584"/>
      <c r="FN2" s="584"/>
      <c r="FO2" s="584"/>
      <c r="FP2" s="584"/>
      <c r="FQ2" s="584"/>
      <c r="FR2" s="584"/>
      <c r="FS2" s="584"/>
      <c r="FV2" s="584"/>
      <c r="FW2" s="584"/>
      <c r="FX2" s="584"/>
      <c r="FY2" s="584"/>
      <c r="FZ2" s="584"/>
      <c r="GA2" s="584"/>
      <c r="GB2" s="584"/>
      <c r="GC2" s="584"/>
      <c r="GD2" s="584"/>
    </row>
    <row r="3" spans="1:187" ht="21" x14ac:dyDescent="0.25">
      <c r="B3" s="584"/>
      <c r="C3" s="1189" t="s">
        <v>60</v>
      </c>
      <c r="D3" s="1190"/>
      <c r="E3" s="1190"/>
      <c r="F3" s="1190"/>
      <c r="G3" s="1190"/>
      <c r="H3" s="1190"/>
      <c r="I3" s="1191"/>
      <c r="J3" s="584"/>
      <c r="M3" s="584"/>
      <c r="N3" s="1189" t="s">
        <v>60</v>
      </c>
      <c r="O3" s="1190"/>
      <c r="P3" s="1190"/>
      <c r="Q3" s="1190"/>
      <c r="R3" s="1190"/>
      <c r="S3" s="1190"/>
      <c r="T3" s="1191"/>
      <c r="U3" s="584"/>
      <c r="X3" s="584"/>
      <c r="Y3" s="1189" t="s">
        <v>60</v>
      </c>
      <c r="Z3" s="1190"/>
      <c r="AA3" s="1190"/>
      <c r="AB3" s="1190"/>
      <c r="AC3" s="1190"/>
      <c r="AD3" s="1190"/>
      <c r="AE3" s="1191"/>
      <c r="AF3" s="584"/>
      <c r="AI3" s="584"/>
      <c r="AJ3" s="1189" t="s">
        <v>60</v>
      </c>
      <c r="AK3" s="1190"/>
      <c r="AL3" s="1190"/>
      <c r="AM3" s="1190"/>
      <c r="AN3" s="1190"/>
      <c r="AO3" s="1190"/>
      <c r="AP3" s="1191"/>
      <c r="AQ3" s="584"/>
      <c r="AT3" s="584"/>
      <c r="AU3" s="1189" t="s">
        <v>60</v>
      </c>
      <c r="AV3" s="1190"/>
      <c r="AW3" s="1190"/>
      <c r="AX3" s="1190"/>
      <c r="AY3" s="1190"/>
      <c r="AZ3" s="1190"/>
      <c r="BA3" s="1191"/>
      <c r="BB3" s="584"/>
      <c r="BE3" s="584"/>
      <c r="BF3" s="1189" t="s">
        <v>60</v>
      </c>
      <c r="BG3" s="1190"/>
      <c r="BH3" s="1190"/>
      <c r="BI3" s="1190"/>
      <c r="BJ3" s="1190"/>
      <c r="BK3" s="1190"/>
      <c r="BL3" s="1191"/>
      <c r="BM3" s="584"/>
      <c r="BP3" s="584"/>
      <c r="BQ3" s="1189" t="s">
        <v>60</v>
      </c>
      <c r="BR3" s="1190"/>
      <c r="BS3" s="1190"/>
      <c r="BT3" s="1190"/>
      <c r="BU3" s="1190"/>
      <c r="BV3" s="1190"/>
      <c r="BW3" s="1191"/>
      <c r="BX3" s="584"/>
      <c r="CA3" s="584"/>
      <c r="CB3" s="1189" t="s">
        <v>60</v>
      </c>
      <c r="CC3" s="1190"/>
      <c r="CD3" s="1190"/>
      <c r="CE3" s="1190"/>
      <c r="CF3" s="1190"/>
      <c r="CG3" s="1190"/>
      <c r="CH3" s="1191"/>
      <c r="CI3" s="584"/>
      <c r="CL3" s="584"/>
      <c r="CM3" s="849" t="s">
        <v>60</v>
      </c>
      <c r="CN3" s="850"/>
      <c r="CO3" s="850"/>
      <c r="CP3" s="850"/>
      <c r="CQ3" s="850"/>
      <c r="CR3" s="850"/>
      <c r="CS3" s="851"/>
      <c r="CT3" s="584"/>
      <c r="CW3" s="584"/>
      <c r="CX3" s="849" t="s">
        <v>60</v>
      </c>
      <c r="CY3" s="850"/>
      <c r="CZ3" s="850"/>
      <c r="DA3" s="850"/>
      <c r="DB3" s="850"/>
      <c r="DC3" s="850"/>
      <c r="DD3" s="851"/>
      <c r="DE3" s="584"/>
      <c r="DH3" s="584"/>
      <c r="DI3" s="1189" t="s">
        <v>60</v>
      </c>
      <c r="DJ3" s="1190"/>
      <c r="DK3" s="1190"/>
      <c r="DL3" s="1190"/>
      <c r="DM3" s="1190"/>
      <c r="DN3" s="1190"/>
      <c r="DO3" s="1191"/>
      <c r="DP3" s="584"/>
      <c r="DS3" s="584"/>
      <c r="DT3" s="1189" t="s">
        <v>60</v>
      </c>
      <c r="DU3" s="1190"/>
      <c r="DV3" s="1190"/>
      <c r="DW3" s="1190"/>
      <c r="DX3" s="1190"/>
      <c r="DY3" s="1190"/>
      <c r="DZ3" s="1191"/>
      <c r="EA3" s="584"/>
      <c r="ED3" s="584"/>
      <c r="EE3" s="1189" t="s">
        <v>60</v>
      </c>
      <c r="EF3" s="1190"/>
      <c r="EG3" s="1190"/>
      <c r="EH3" s="1190"/>
      <c r="EI3" s="1190"/>
      <c r="EJ3" s="1190"/>
      <c r="EK3" s="1191"/>
      <c r="EL3" s="584"/>
      <c r="EO3" s="584"/>
      <c r="EP3" s="1189" t="s">
        <v>60</v>
      </c>
      <c r="EQ3" s="1190"/>
      <c r="ER3" s="1190"/>
      <c r="ES3" s="1190"/>
      <c r="ET3" s="1190"/>
      <c r="EU3" s="1190"/>
      <c r="EV3" s="1191"/>
      <c r="EW3" s="584"/>
      <c r="EZ3" s="584"/>
      <c r="FA3" s="1189" t="s">
        <v>60</v>
      </c>
      <c r="FB3" s="1190"/>
      <c r="FC3" s="1190"/>
      <c r="FD3" s="1190"/>
      <c r="FE3" s="1190"/>
      <c r="FF3" s="1190"/>
      <c r="FG3" s="1191"/>
      <c r="FH3" s="584"/>
      <c r="FK3" s="584"/>
      <c r="FL3" s="1189" t="s">
        <v>60</v>
      </c>
      <c r="FM3" s="1190"/>
      <c r="FN3" s="1190"/>
      <c r="FO3" s="1190"/>
      <c r="FP3" s="1190"/>
      <c r="FQ3" s="1190"/>
      <c r="FR3" s="1191"/>
      <c r="FS3" s="584"/>
      <c r="FV3" s="584"/>
      <c r="FW3" s="1189" t="s">
        <v>60</v>
      </c>
      <c r="FX3" s="1190"/>
      <c r="FY3" s="1190"/>
      <c r="FZ3" s="1190"/>
      <c r="GA3" s="1190"/>
      <c r="GB3" s="1190"/>
      <c r="GC3" s="1191"/>
      <c r="GD3" s="584"/>
    </row>
    <row r="4" spans="1:187" x14ac:dyDescent="0.25">
      <c r="B4" s="845"/>
      <c r="C4" s="845"/>
      <c r="D4" s="584"/>
      <c r="E4" s="806"/>
      <c r="F4" s="806"/>
      <c r="G4" s="806"/>
      <c r="H4" s="806"/>
      <c r="I4" s="584"/>
      <c r="J4" s="584"/>
      <c r="K4" s="802"/>
      <c r="M4" s="845"/>
      <c r="N4" s="845"/>
      <c r="O4" s="584"/>
      <c r="P4" s="806"/>
      <c r="Q4" s="806"/>
      <c r="R4" s="806"/>
      <c r="S4" s="806"/>
      <c r="T4" s="584"/>
      <c r="U4" s="584"/>
      <c r="V4" s="802"/>
      <c r="X4" s="845"/>
      <c r="Y4" s="845"/>
      <c r="Z4" s="584"/>
      <c r="AA4" s="806"/>
      <c r="AB4" s="806"/>
      <c r="AC4" s="806"/>
      <c r="AD4" s="806"/>
      <c r="AE4" s="584"/>
      <c r="AF4" s="584"/>
      <c r="AG4" s="802"/>
      <c r="AI4" s="845"/>
      <c r="AJ4" s="845"/>
      <c r="AK4" s="584"/>
      <c r="AL4" s="806"/>
      <c r="AM4" s="806"/>
      <c r="AN4" s="806"/>
      <c r="AO4" s="806"/>
      <c r="AP4" s="584"/>
      <c r="AQ4" s="584"/>
      <c r="AR4" s="802"/>
      <c r="AT4" s="845"/>
      <c r="AU4" s="845"/>
      <c r="AV4" s="584"/>
      <c r="AW4" s="806"/>
      <c r="AX4" s="806"/>
      <c r="AY4" s="806"/>
      <c r="AZ4" s="806"/>
      <c r="BA4" s="584"/>
      <c r="BB4" s="584"/>
      <c r="BC4" s="802"/>
      <c r="BE4" s="845"/>
      <c r="BF4" s="845"/>
      <c r="BG4" s="584"/>
      <c r="BH4" s="806"/>
      <c r="BI4" s="806"/>
      <c r="BJ4" s="806"/>
      <c r="BK4" s="806"/>
      <c r="BL4" s="584"/>
      <c r="BM4" s="584"/>
      <c r="BN4" s="802"/>
      <c r="BP4" s="845"/>
      <c r="BQ4" s="845"/>
      <c r="BR4" s="584"/>
      <c r="BS4" s="806"/>
      <c r="BT4" s="806"/>
      <c r="BU4" s="806"/>
      <c r="BV4" s="806"/>
      <c r="BW4" s="584"/>
      <c r="BX4" s="584"/>
      <c r="BY4" s="802"/>
      <c r="CA4" s="845"/>
      <c r="CB4" s="845"/>
      <c r="CC4" s="584"/>
      <c r="CD4" s="806"/>
      <c r="CE4" s="806"/>
      <c r="CF4" s="806"/>
      <c r="CG4" s="806"/>
      <c r="CH4" s="584"/>
      <c r="CI4" s="584"/>
      <c r="CJ4" s="802"/>
      <c r="CL4" s="845"/>
      <c r="CM4" s="845"/>
      <c r="CN4" s="584"/>
      <c r="CO4" s="806"/>
      <c r="CP4" s="806"/>
      <c r="CQ4" s="806"/>
      <c r="CR4" s="806"/>
      <c r="CS4" s="584"/>
      <c r="CT4" s="584"/>
      <c r="CU4" s="802"/>
      <c r="CW4" s="845"/>
      <c r="CX4" s="845"/>
      <c r="CY4" s="584"/>
      <c r="CZ4" s="806"/>
      <c r="DA4" s="806"/>
      <c r="DB4" s="806"/>
      <c r="DC4" s="806"/>
      <c r="DD4" s="584"/>
      <c r="DE4" s="584"/>
      <c r="DF4" s="802"/>
      <c r="DH4" s="845"/>
      <c r="DI4" s="845"/>
      <c r="DJ4" s="584"/>
      <c r="DK4" s="806"/>
      <c r="DL4" s="806"/>
      <c r="DM4" s="806"/>
      <c r="DN4" s="806"/>
      <c r="DO4" s="584"/>
      <c r="DP4" s="584"/>
      <c r="DQ4" s="802"/>
      <c r="DS4" s="845"/>
      <c r="DT4" s="845"/>
      <c r="DU4" s="584"/>
      <c r="DV4" s="806"/>
      <c r="DW4" s="806"/>
      <c r="DX4" s="806"/>
      <c r="DY4" s="806"/>
      <c r="DZ4" s="584"/>
      <c r="EA4" s="584"/>
      <c r="EB4" s="802"/>
      <c r="ED4" s="845"/>
      <c r="EE4" s="845"/>
      <c r="EF4" s="584"/>
      <c r="EG4" s="806"/>
      <c r="EH4" s="806"/>
      <c r="EI4" s="806"/>
      <c r="EJ4" s="806"/>
      <c r="EK4" s="584"/>
      <c r="EL4" s="584"/>
      <c r="EM4" s="802"/>
      <c r="EO4" s="845"/>
      <c r="EP4" s="845"/>
      <c r="EQ4" s="584"/>
      <c r="ER4" s="806"/>
      <c r="ES4" s="806"/>
      <c r="ET4" s="806"/>
      <c r="EU4" s="806"/>
      <c r="EV4" s="584"/>
      <c r="EW4" s="584"/>
      <c r="EX4" s="802"/>
      <c r="EZ4" s="845"/>
      <c r="FA4" s="845"/>
      <c r="FB4" s="584"/>
      <c r="FC4" s="806"/>
      <c r="FD4" s="806"/>
      <c r="FE4" s="806"/>
      <c r="FF4" s="806"/>
      <c r="FG4" s="584"/>
      <c r="FH4" s="584"/>
      <c r="FI4" s="802"/>
      <c r="FK4" s="845"/>
      <c r="FL4" s="845"/>
      <c r="FM4" s="584"/>
      <c r="FN4" s="806"/>
      <c r="FO4" s="806"/>
      <c r="FP4" s="806"/>
      <c r="FQ4" s="806"/>
      <c r="FR4" s="584"/>
      <c r="FS4" s="584"/>
      <c r="FT4" s="802"/>
      <c r="FV4" s="845"/>
      <c r="FW4" s="845"/>
      <c r="FX4" s="584"/>
      <c r="FY4" s="806"/>
      <c r="FZ4" s="806"/>
      <c r="GA4" s="806"/>
      <c r="GB4" s="806"/>
      <c r="GC4" s="584"/>
      <c r="GD4" s="584"/>
      <c r="GE4" s="802"/>
    </row>
    <row r="5" spans="1:187" ht="15.75" x14ac:dyDescent="0.25">
      <c r="B5" s="845"/>
      <c r="C5" s="853" t="s">
        <v>49</v>
      </c>
      <c r="D5" s="854">
        <v>1110</v>
      </c>
      <c r="E5" s="1209" t="s">
        <v>11</v>
      </c>
      <c r="F5" s="1209"/>
      <c r="G5" s="1209"/>
      <c r="H5" s="1209"/>
      <c r="I5" s="1209"/>
      <c r="J5" s="584"/>
      <c r="K5" s="852"/>
      <c r="M5" s="845"/>
      <c r="N5" s="853" t="s">
        <v>49</v>
      </c>
      <c r="O5" s="854">
        <v>3140</v>
      </c>
      <c r="P5" s="1209" t="s">
        <v>208</v>
      </c>
      <c r="Q5" s="1209"/>
      <c r="R5" s="1209"/>
      <c r="S5" s="1209"/>
      <c r="T5" s="1209"/>
      <c r="U5" s="584"/>
      <c r="V5" s="852"/>
      <c r="X5" s="845"/>
      <c r="Y5" s="853" t="s">
        <v>49</v>
      </c>
      <c r="Z5" s="854">
        <v>4220</v>
      </c>
      <c r="AA5" s="1209" t="s">
        <v>224</v>
      </c>
      <c r="AB5" s="1209"/>
      <c r="AC5" s="1209"/>
      <c r="AD5" s="1209"/>
      <c r="AE5" s="1209"/>
      <c r="AF5" s="584"/>
      <c r="AG5" s="852"/>
      <c r="AI5" s="845"/>
      <c r="AJ5" s="853" t="s">
        <v>49</v>
      </c>
      <c r="AK5" s="854">
        <v>4240</v>
      </c>
      <c r="AL5" s="1209" t="s">
        <v>228</v>
      </c>
      <c r="AM5" s="1209"/>
      <c r="AN5" s="1209"/>
      <c r="AO5" s="1209"/>
      <c r="AP5" s="1209"/>
      <c r="AQ5" s="584"/>
      <c r="AR5" s="852"/>
      <c r="AT5" s="845"/>
      <c r="AU5" s="853" t="s">
        <v>49</v>
      </c>
      <c r="AV5" s="854">
        <v>4260</v>
      </c>
      <c r="AW5" s="1209" t="s">
        <v>258</v>
      </c>
      <c r="AX5" s="1209"/>
      <c r="AY5" s="1209"/>
      <c r="AZ5" s="1209"/>
      <c r="BA5" s="1209"/>
      <c r="BB5" s="584"/>
      <c r="BC5" s="852"/>
      <c r="BE5" s="845"/>
      <c r="BF5" s="853" t="s">
        <v>49</v>
      </c>
      <c r="BG5" s="854">
        <v>4520</v>
      </c>
      <c r="BH5" s="1209" t="s">
        <v>272</v>
      </c>
      <c r="BI5" s="1209"/>
      <c r="BJ5" s="1209"/>
      <c r="BK5" s="1209"/>
      <c r="BL5" s="1209"/>
      <c r="BM5" s="584"/>
      <c r="BN5" s="852"/>
      <c r="BP5" s="845"/>
      <c r="BQ5" s="853" t="s">
        <v>49</v>
      </c>
      <c r="BR5" s="854">
        <v>6140</v>
      </c>
      <c r="BS5" s="1209" t="s">
        <v>372</v>
      </c>
      <c r="BT5" s="1209"/>
      <c r="BU5" s="1209"/>
      <c r="BV5" s="1209"/>
      <c r="BW5" s="1209"/>
      <c r="BX5" s="584"/>
      <c r="BY5" s="852"/>
      <c r="CA5" s="845"/>
      <c r="CB5" s="853" t="s">
        <v>49</v>
      </c>
      <c r="CC5" s="854">
        <v>6260</v>
      </c>
      <c r="CD5" s="1209" t="s">
        <v>384</v>
      </c>
      <c r="CE5" s="1209"/>
      <c r="CF5" s="1209"/>
      <c r="CG5" s="1209"/>
      <c r="CH5" s="1209"/>
      <c r="CI5" s="584"/>
      <c r="CJ5" s="852"/>
      <c r="CL5" s="845"/>
      <c r="CM5" s="853" t="s">
        <v>49</v>
      </c>
      <c r="CN5" s="854">
        <v>8130</v>
      </c>
      <c r="CO5" s="875" t="s">
        <v>425</v>
      </c>
      <c r="CP5" s="875"/>
      <c r="CQ5" s="875"/>
      <c r="CR5" s="875"/>
      <c r="CS5" s="875"/>
      <c r="CT5" s="584"/>
      <c r="CU5" s="852"/>
      <c r="CW5" s="845"/>
      <c r="CX5" s="853" t="s">
        <v>49</v>
      </c>
      <c r="CY5" s="854">
        <v>8220</v>
      </c>
      <c r="CZ5" s="875" t="s">
        <v>436</v>
      </c>
      <c r="DA5" s="875"/>
      <c r="DB5" s="875"/>
      <c r="DC5" s="875"/>
      <c r="DD5" s="875"/>
      <c r="DE5" s="584"/>
      <c r="DF5" s="852"/>
      <c r="DH5" s="845"/>
      <c r="DI5" s="853" t="s">
        <v>49</v>
      </c>
      <c r="DJ5" s="854">
        <v>9120</v>
      </c>
      <c r="DK5" s="1209" t="s">
        <v>443</v>
      </c>
      <c r="DL5" s="1209"/>
      <c r="DM5" s="1209"/>
      <c r="DN5" s="1209"/>
      <c r="DO5" s="1209"/>
      <c r="DP5" s="584"/>
      <c r="DQ5" s="852"/>
      <c r="DS5" s="845"/>
      <c r="DT5" s="853" t="s">
        <v>49</v>
      </c>
      <c r="DU5" s="854">
        <v>9230</v>
      </c>
      <c r="DV5" s="1209" t="s">
        <v>466</v>
      </c>
      <c r="DW5" s="1209"/>
      <c r="DX5" s="1209"/>
      <c r="DY5" s="1209"/>
      <c r="DZ5" s="1209"/>
      <c r="EA5" s="584"/>
      <c r="EB5" s="852"/>
      <c r="ED5" s="845"/>
      <c r="EE5" s="853" t="s">
        <v>49</v>
      </c>
      <c r="EF5" s="854">
        <v>10430</v>
      </c>
      <c r="EG5" s="1209" t="s">
        <v>486</v>
      </c>
      <c r="EH5" s="1209"/>
      <c r="EI5" s="1209"/>
      <c r="EJ5" s="1209"/>
      <c r="EK5" s="1209"/>
      <c r="EL5" s="584"/>
      <c r="EM5" s="852"/>
      <c r="EO5" s="845"/>
      <c r="EP5" s="853" t="s">
        <v>49</v>
      </c>
      <c r="EQ5" s="854">
        <v>4130</v>
      </c>
      <c r="ER5" s="1209" t="s">
        <v>502</v>
      </c>
      <c r="ES5" s="1209"/>
      <c r="ET5" s="1209"/>
      <c r="EU5" s="1209"/>
      <c r="EV5" s="1209"/>
      <c r="EW5" s="584"/>
      <c r="EX5" s="852"/>
      <c r="EZ5" s="845"/>
      <c r="FA5" s="853" t="s">
        <v>49</v>
      </c>
      <c r="FB5" s="854">
        <v>5100</v>
      </c>
      <c r="FC5" s="1209" t="s">
        <v>526</v>
      </c>
      <c r="FD5" s="1209"/>
      <c r="FE5" s="1209"/>
      <c r="FF5" s="1209"/>
      <c r="FG5" s="1209"/>
      <c r="FH5" s="584"/>
      <c r="FI5" s="852"/>
      <c r="FK5" s="845"/>
      <c r="FL5" s="853" t="s">
        <v>49</v>
      </c>
      <c r="FM5" s="854">
        <v>3280</v>
      </c>
      <c r="FN5" s="1209" t="s">
        <v>552</v>
      </c>
      <c r="FO5" s="1209"/>
      <c r="FP5" s="1209"/>
      <c r="FQ5" s="1209"/>
      <c r="FR5" s="1209"/>
      <c r="FS5" s="584"/>
      <c r="FT5" s="852"/>
      <c r="FV5" s="845"/>
      <c r="FW5" s="853" t="s">
        <v>49</v>
      </c>
      <c r="FX5" s="854">
        <v>6370</v>
      </c>
      <c r="FY5" s="1209" t="s">
        <v>581</v>
      </c>
      <c r="FZ5" s="1209"/>
      <c r="GA5" s="1209"/>
      <c r="GB5" s="1209"/>
      <c r="GC5" s="1209"/>
      <c r="GD5" s="584"/>
      <c r="GE5" s="852"/>
    </row>
    <row r="6" spans="1:187" x14ac:dyDescent="0.25">
      <c r="B6" s="584"/>
      <c r="C6" s="584"/>
      <c r="D6" s="584"/>
      <c r="E6" s="584"/>
      <c r="F6" s="584"/>
      <c r="G6" s="584"/>
      <c r="H6" s="584"/>
      <c r="I6" s="584"/>
      <c r="J6" s="584"/>
      <c r="M6" s="584"/>
      <c r="N6" s="584"/>
      <c r="O6" s="584"/>
      <c r="P6" s="584"/>
      <c r="Q6" s="584"/>
      <c r="R6" s="584"/>
      <c r="S6" s="584"/>
      <c r="T6" s="584"/>
      <c r="U6" s="584"/>
      <c r="X6" s="584"/>
      <c r="Y6" s="584"/>
      <c r="Z6" s="584"/>
      <c r="AA6" s="584"/>
      <c r="AB6" s="584"/>
      <c r="AC6" s="584"/>
      <c r="AD6" s="584"/>
      <c r="AE6" s="584"/>
      <c r="AF6" s="584"/>
      <c r="AI6" s="584"/>
      <c r="AJ6" s="584"/>
      <c r="AK6" s="584"/>
      <c r="AL6" s="584"/>
      <c r="AM6" s="584"/>
      <c r="AN6" s="584"/>
      <c r="AO6" s="584"/>
      <c r="AP6" s="584"/>
      <c r="AQ6" s="584"/>
      <c r="AT6" s="584"/>
      <c r="AU6" s="584"/>
      <c r="AV6" s="584"/>
      <c r="AW6" s="584"/>
      <c r="AX6" s="584"/>
      <c r="AY6" s="584"/>
      <c r="AZ6" s="584"/>
      <c r="BA6" s="584"/>
      <c r="BB6" s="584"/>
      <c r="BE6" s="584"/>
      <c r="BF6" s="584"/>
      <c r="BG6" s="584"/>
      <c r="BH6" s="584"/>
      <c r="BI6" s="584"/>
      <c r="BJ6" s="584"/>
      <c r="BK6" s="584"/>
      <c r="BL6" s="584"/>
      <c r="BM6" s="584"/>
      <c r="BP6" s="584"/>
      <c r="BQ6" s="584"/>
      <c r="BR6" s="584"/>
      <c r="BS6" s="584"/>
      <c r="BT6" s="584"/>
      <c r="BU6" s="584"/>
      <c r="BV6" s="584"/>
      <c r="BW6" s="584"/>
      <c r="BX6" s="584"/>
      <c r="CA6" s="584"/>
      <c r="CB6" s="584"/>
      <c r="CC6" s="584"/>
      <c r="CD6" s="584"/>
      <c r="CE6" s="584"/>
      <c r="CF6" s="584"/>
      <c r="CG6" s="584"/>
      <c r="CH6" s="584"/>
      <c r="CI6" s="584"/>
      <c r="CL6" s="584"/>
      <c r="CM6" s="584"/>
      <c r="CN6" s="584"/>
      <c r="CO6" s="584"/>
      <c r="CP6" s="584"/>
      <c r="CQ6" s="584"/>
      <c r="CR6" s="584"/>
      <c r="CS6" s="584"/>
      <c r="CT6" s="584"/>
      <c r="CW6" s="584"/>
      <c r="CX6" s="584"/>
      <c r="CY6" s="584"/>
      <c r="CZ6" s="584"/>
      <c r="DA6" s="584"/>
      <c r="DB6" s="584"/>
      <c r="DC6" s="584"/>
      <c r="DD6" s="584"/>
      <c r="DE6" s="584"/>
      <c r="DH6" s="584"/>
      <c r="DI6" s="584"/>
      <c r="DJ6" s="584"/>
      <c r="DK6" s="584"/>
      <c r="DL6" s="584"/>
      <c r="DM6" s="584"/>
      <c r="DN6" s="584"/>
      <c r="DO6" s="584"/>
      <c r="DP6" s="584"/>
      <c r="DS6" s="584"/>
      <c r="DT6" s="584"/>
      <c r="DU6" s="584"/>
      <c r="DV6" s="584"/>
      <c r="DW6" s="584"/>
      <c r="DX6" s="584"/>
      <c r="DY6" s="584"/>
      <c r="DZ6" s="584"/>
      <c r="EA6" s="584"/>
      <c r="ED6" s="584"/>
      <c r="EE6" s="584"/>
      <c r="EF6" s="584"/>
      <c r="EG6" s="584"/>
      <c r="EH6" s="584"/>
      <c r="EI6" s="584"/>
      <c r="EJ6" s="584"/>
      <c r="EK6" s="584"/>
      <c r="EL6" s="584"/>
      <c r="EO6" s="584"/>
      <c r="EP6" s="584"/>
      <c r="EQ6" s="584"/>
      <c r="ER6" s="584"/>
      <c r="ES6" s="584"/>
      <c r="ET6" s="584"/>
      <c r="EU6" s="584"/>
      <c r="EV6" s="584"/>
      <c r="EW6" s="584"/>
      <c r="EZ6" s="584"/>
      <c r="FA6" s="584"/>
      <c r="FB6" s="584"/>
      <c r="FC6" s="584"/>
      <c r="FD6" s="584"/>
      <c r="FE6" s="584"/>
      <c r="FF6" s="584"/>
      <c r="FG6" s="584"/>
      <c r="FH6" s="584"/>
      <c r="FK6" s="584"/>
      <c r="FL6" s="584"/>
      <c r="FM6" s="584"/>
      <c r="FN6" s="584"/>
      <c r="FO6" s="584"/>
      <c r="FP6" s="584"/>
      <c r="FQ6" s="584"/>
      <c r="FR6" s="584"/>
      <c r="FS6" s="584"/>
      <c r="FV6" s="584"/>
      <c r="FW6" s="584"/>
      <c r="FX6" s="584"/>
      <c r="FY6" s="584"/>
      <c r="FZ6" s="584"/>
      <c r="GA6" s="584"/>
      <c r="GB6" s="584"/>
      <c r="GC6" s="584"/>
      <c r="GD6" s="584"/>
    </row>
    <row r="7" spans="1:187" ht="45" x14ac:dyDescent="0.25">
      <c r="B7" s="584"/>
      <c r="C7" s="876"/>
      <c r="D7" s="877" t="s">
        <v>61</v>
      </c>
      <c r="E7" s="878">
        <v>2022</v>
      </c>
      <c r="F7" s="878">
        <v>2023</v>
      </c>
      <c r="G7" s="878">
        <v>2024</v>
      </c>
      <c r="H7" s="878">
        <v>2025</v>
      </c>
      <c r="I7" s="116">
        <v>2026</v>
      </c>
      <c r="J7" s="584"/>
      <c r="M7" s="584"/>
      <c r="N7" s="876"/>
      <c r="O7" s="877" t="s">
        <v>61</v>
      </c>
      <c r="P7" s="878">
        <v>2022</v>
      </c>
      <c r="Q7" s="878">
        <v>2023</v>
      </c>
      <c r="R7" s="878">
        <v>2024</v>
      </c>
      <c r="S7" s="878">
        <v>2025</v>
      </c>
      <c r="T7" s="116">
        <v>2026</v>
      </c>
      <c r="U7" s="584"/>
      <c r="X7" s="584"/>
      <c r="Y7" s="876"/>
      <c r="Z7" s="877" t="s">
        <v>61</v>
      </c>
      <c r="AA7" s="878">
        <v>2022</v>
      </c>
      <c r="AB7" s="878">
        <v>2023</v>
      </c>
      <c r="AC7" s="878">
        <v>2024</v>
      </c>
      <c r="AD7" s="878">
        <v>2025</v>
      </c>
      <c r="AE7" s="116">
        <v>2026</v>
      </c>
      <c r="AF7" s="584"/>
      <c r="AI7" s="584"/>
      <c r="AJ7" s="876"/>
      <c r="AK7" s="877" t="s">
        <v>61</v>
      </c>
      <c r="AL7" s="878">
        <v>2022</v>
      </c>
      <c r="AM7" s="878">
        <v>2023</v>
      </c>
      <c r="AN7" s="878">
        <v>2024</v>
      </c>
      <c r="AO7" s="878">
        <v>2025</v>
      </c>
      <c r="AP7" s="116">
        <v>2026</v>
      </c>
      <c r="AQ7" s="584"/>
      <c r="AT7" s="584"/>
      <c r="AU7" s="876"/>
      <c r="AV7" s="877" t="s">
        <v>61</v>
      </c>
      <c r="AW7" s="878">
        <v>2022</v>
      </c>
      <c r="AX7" s="878">
        <v>2023</v>
      </c>
      <c r="AY7" s="878">
        <v>2024</v>
      </c>
      <c r="AZ7" s="878">
        <v>2025</v>
      </c>
      <c r="BA7" s="116">
        <v>2026</v>
      </c>
      <c r="BB7" s="584"/>
      <c r="BE7" s="584"/>
      <c r="BF7" s="876"/>
      <c r="BG7" s="877" t="s">
        <v>61</v>
      </c>
      <c r="BH7" s="878">
        <v>2022</v>
      </c>
      <c r="BI7" s="878">
        <v>2023</v>
      </c>
      <c r="BJ7" s="878">
        <v>2024</v>
      </c>
      <c r="BK7" s="878">
        <v>2025</v>
      </c>
      <c r="BL7" s="116">
        <v>2026</v>
      </c>
      <c r="BM7" s="584"/>
      <c r="BP7" s="584"/>
      <c r="BQ7" s="876"/>
      <c r="BR7" s="877" t="s">
        <v>61</v>
      </c>
      <c r="BS7" s="878">
        <v>2022</v>
      </c>
      <c r="BT7" s="878">
        <v>2023</v>
      </c>
      <c r="BU7" s="878">
        <v>2024</v>
      </c>
      <c r="BV7" s="878">
        <v>2025</v>
      </c>
      <c r="BW7" s="116">
        <v>2026</v>
      </c>
      <c r="BX7" s="584"/>
      <c r="CA7" s="584"/>
      <c r="CB7" s="876"/>
      <c r="CC7" s="877" t="s">
        <v>61</v>
      </c>
      <c r="CD7" s="878">
        <v>2022</v>
      </c>
      <c r="CE7" s="878">
        <v>2023</v>
      </c>
      <c r="CF7" s="878">
        <v>2024</v>
      </c>
      <c r="CG7" s="878">
        <v>2025</v>
      </c>
      <c r="CH7" s="116">
        <v>2026</v>
      </c>
      <c r="CI7" s="584"/>
      <c r="CL7" s="584"/>
      <c r="CM7" s="876"/>
      <c r="CN7" s="877" t="s">
        <v>61</v>
      </c>
      <c r="CO7" s="878">
        <v>2022</v>
      </c>
      <c r="CP7" s="878">
        <v>2023</v>
      </c>
      <c r="CQ7" s="878">
        <v>2024</v>
      </c>
      <c r="CR7" s="878">
        <v>2025</v>
      </c>
      <c r="CS7" s="116">
        <v>2026</v>
      </c>
      <c r="CT7" s="584"/>
      <c r="CW7" s="584"/>
      <c r="CX7" s="876"/>
      <c r="CY7" s="877" t="s">
        <v>61</v>
      </c>
      <c r="CZ7" s="878">
        <v>2022</v>
      </c>
      <c r="DA7" s="878">
        <v>2023</v>
      </c>
      <c r="DB7" s="878">
        <v>2024</v>
      </c>
      <c r="DC7" s="878">
        <v>2025</v>
      </c>
      <c r="DD7" s="116">
        <v>2026</v>
      </c>
      <c r="DE7" s="584"/>
      <c r="DH7" s="584"/>
      <c r="DI7" s="876"/>
      <c r="DJ7" s="877" t="s">
        <v>61</v>
      </c>
      <c r="DK7" s="878">
        <v>2022</v>
      </c>
      <c r="DL7" s="878">
        <v>2023</v>
      </c>
      <c r="DM7" s="878">
        <v>2024</v>
      </c>
      <c r="DN7" s="878">
        <v>2025</v>
      </c>
      <c r="DO7" s="116">
        <v>2026</v>
      </c>
      <c r="DP7" s="584"/>
      <c r="DS7" s="584"/>
      <c r="DT7" s="876"/>
      <c r="DU7" s="877" t="s">
        <v>61</v>
      </c>
      <c r="DV7" s="878">
        <v>2022</v>
      </c>
      <c r="DW7" s="878">
        <v>2023</v>
      </c>
      <c r="DX7" s="878">
        <v>2024</v>
      </c>
      <c r="DY7" s="878">
        <v>2025</v>
      </c>
      <c r="DZ7" s="116">
        <v>2026</v>
      </c>
      <c r="EA7" s="584"/>
      <c r="ED7" s="584"/>
      <c r="EE7" s="876"/>
      <c r="EF7" s="877" t="s">
        <v>61</v>
      </c>
      <c r="EG7" s="878">
        <v>2022</v>
      </c>
      <c r="EH7" s="878">
        <v>2023</v>
      </c>
      <c r="EI7" s="878">
        <v>2024</v>
      </c>
      <c r="EJ7" s="878">
        <v>2025</v>
      </c>
      <c r="EK7" s="116">
        <v>2026</v>
      </c>
      <c r="EL7" s="584"/>
      <c r="EO7" s="584"/>
      <c r="EP7" s="876"/>
      <c r="EQ7" s="877" t="s">
        <v>61</v>
      </c>
      <c r="ER7" s="878">
        <v>2022</v>
      </c>
      <c r="ES7" s="878">
        <v>2023</v>
      </c>
      <c r="ET7" s="878">
        <v>2024</v>
      </c>
      <c r="EU7" s="878">
        <v>2025</v>
      </c>
      <c r="EV7" s="116">
        <v>2026</v>
      </c>
      <c r="EW7" s="584"/>
      <c r="EZ7" s="584"/>
      <c r="FA7" s="876"/>
      <c r="FB7" s="877" t="s">
        <v>61</v>
      </c>
      <c r="FC7" s="878">
        <v>2022</v>
      </c>
      <c r="FD7" s="878">
        <v>2023</v>
      </c>
      <c r="FE7" s="878">
        <v>2024</v>
      </c>
      <c r="FF7" s="878">
        <v>2025</v>
      </c>
      <c r="FG7" s="116">
        <v>2026</v>
      </c>
      <c r="FH7" s="584"/>
      <c r="FK7" s="584"/>
      <c r="FL7" s="876"/>
      <c r="FM7" s="877" t="s">
        <v>61</v>
      </c>
      <c r="FN7" s="878">
        <v>2022</v>
      </c>
      <c r="FO7" s="878">
        <v>2023</v>
      </c>
      <c r="FP7" s="878">
        <v>2024</v>
      </c>
      <c r="FQ7" s="878">
        <v>2025</v>
      </c>
      <c r="FR7" s="116">
        <v>2026</v>
      </c>
      <c r="FS7" s="584"/>
      <c r="FV7" s="584"/>
      <c r="FW7" s="876"/>
      <c r="FX7" s="877" t="s">
        <v>61</v>
      </c>
      <c r="FY7" s="878">
        <v>2022</v>
      </c>
      <c r="FZ7" s="878">
        <v>2023</v>
      </c>
      <c r="GA7" s="878">
        <v>2024</v>
      </c>
      <c r="GB7" s="878">
        <v>2025</v>
      </c>
      <c r="GC7" s="116">
        <v>2026</v>
      </c>
      <c r="GD7" s="584"/>
    </row>
    <row r="8" spans="1:187" x14ac:dyDescent="0.25">
      <c r="B8" s="584"/>
      <c r="C8" s="1210"/>
      <c r="D8" s="1211"/>
      <c r="E8" s="1212"/>
      <c r="F8" s="1212"/>
      <c r="G8" s="1212"/>
      <c r="H8" s="1212"/>
      <c r="I8" s="1213"/>
      <c r="J8" s="584"/>
      <c r="M8" s="584"/>
      <c r="N8" s="1210"/>
      <c r="O8" s="1211"/>
      <c r="P8" s="1212"/>
      <c r="Q8" s="1212"/>
      <c r="R8" s="1212"/>
      <c r="S8" s="1212"/>
      <c r="T8" s="1213"/>
      <c r="U8" s="584"/>
      <c r="X8" s="584"/>
      <c r="Y8" s="1210"/>
      <c r="Z8" s="1211"/>
      <c r="AA8" s="1212"/>
      <c r="AB8" s="1212"/>
      <c r="AC8" s="1212"/>
      <c r="AD8" s="1212"/>
      <c r="AE8" s="1213"/>
      <c r="AF8" s="584"/>
      <c r="AI8" s="584"/>
      <c r="AJ8" s="1210"/>
      <c r="AK8" s="1211"/>
      <c r="AL8" s="1212"/>
      <c r="AM8" s="1212"/>
      <c r="AN8" s="1212"/>
      <c r="AO8" s="1212"/>
      <c r="AP8" s="1213"/>
      <c r="AQ8" s="584"/>
      <c r="AT8" s="584"/>
      <c r="AU8" s="1210"/>
      <c r="AV8" s="1211"/>
      <c r="AW8" s="1212"/>
      <c r="AX8" s="1212"/>
      <c r="AY8" s="1212"/>
      <c r="AZ8" s="1212"/>
      <c r="BA8" s="1213"/>
      <c r="BB8" s="584"/>
      <c r="BE8" s="584"/>
      <c r="BF8" s="1210"/>
      <c r="BG8" s="1211"/>
      <c r="BH8" s="1212"/>
      <c r="BI8" s="1212"/>
      <c r="BJ8" s="1212"/>
      <c r="BK8" s="1212"/>
      <c r="BL8" s="1213"/>
      <c r="BM8" s="584"/>
      <c r="BP8" s="584"/>
      <c r="BQ8" s="1210"/>
      <c r="BR8" s="1211"/>
      <c r="BS8" s="1212"/>
      <c r="BT8" s="1212"/>
      <c r="BU8" s="1212"/>
      <c r="BV8" s="1212"/>
      <c r="BW8" s="1213"/>
      <c r="BX8" s="584"/>
      <c r="CA8" s="584"/>
      <c r="CB8" s="1210"/>
      <c r="CC8" s="1211"/>
      <c r="CD8" s="1212"/>
      <c r="CE8" s="1212"/>
      <c r="CF8" s="1212"/>
      <c r="CG8" s="1212"/>
      <c r="CH8" s="1213"/>
      <c r="CI8" s="584"/>
      <c r="CL8" s="584"/>
      <c r="CM8" s="879"/>
      <c r="CN8" s="880"/>
      <c r="CO8" s="881"/>
      <c r="CP8" s="881"/>
      <c r="CQ8" s="881"/>
      <c r="CR8" s="881"/>
      <c r="CS8" s="882"/>
      <c r="CT8" s="584"/>
      <c r="CW8" s="584"/>
      <c r="CX8" s="879"/>
      <c r="CY8" s="880"/>
      <c r="CZ8" s="881"/>
      <c r="DA8" s="881"/>
      <c r="DB8" s="881"/>
      <c r="DC8" s="881"/>
      <c r="DD8" s="882"/>
      <c r="DE8" s="584"/>
      <c r="DH8" s="584"/>
      <c r="DI8" s="1210"/>
      <c r="DJ8" s="1211"/>
      <c r="DK8" s="1212"/>
      <c r="DL8" s="1212"/>
      <c r="DM8" s="1212"/>
      <c r="DN8" s="1212"/>
      <c r="DO8" s="1213"/>
      <c r="DP8" s="584"/>
      <c r="DS8" s="584"/>
      <c r="DT8" s="1210"/>
      <c r="DU8" s="1211"/>
      <c r="DV8" s="1212"/>
      <c r="DW8" s="1212"/>
      <c r="DX8" s="1212"/>
      <c r="DY8" s="1212"/>
      <c r="DZ8" s="1213"/>
      <c r="EA8" s="584"/>
      <c r="ED8" s="584"/>
      <c r="EE8" s="1210"/>
      <c r="EF8" s="1211"/>
      <c r="EG8" s="1212"/>
      <c r="EH8" s="1212"/>
      <c r="EI8" s="1212"/>
      <c r="EJ8" s="1212"/>
      <c r="EK8" s="1213"/>
      <c r="EL8" s="584"/>
      <c r="EO8" s="584"/>
      <c r="EP8" s="1210"/>
      <c r="EQ8" s="1211"/>
      <c r="ER8" s="1212"/>
      <c r="ES8" s="1212"/>
      <c r="ET8" s="1212"/>
      <c r="EU8" s="1212"/>
      <c r="EV8" s="1213"/>
      <c r="EW8" s="584"/>
      <c r="EZ8" s="584"/>
      <c r="FA8" s="1210"/>
      <c r="FB8" s="1211"/>
      <c r="FC8" s="1212"/>
      <c r="FD8" s="1212"/>
      <c r="FE8" s="1212"/>
      <c r="FF8" s="1212"/>
      <c r="FG8" s="1213"/>
      <c r="FH8" s="584"/>
      <c r="FK8" s="584"/>
      <c r="FL8" s="1210"/>
      <c r="FM8" s="1211"/>
      <c r="FN8" s="1212"/>
      <c r="FO8" s="1212"/>
      <c r="FP8" s="1212"/>
      <c r="FQ8" s="1212"/>
      <c r="FR8" s="1213"/>
      <c r="FS8" s="584"/>
      <c r="FV8" s="584"/>
      <c r="FW8" s="1210"/>
      <c r="FX8" s="1211"/>
      <c r="FY8" s="1212"/>
      <c r="FZ8" s="1212"/>
      <c r="GA8" s="1212"/>
      <c r="GB8" s="1212"/>
      <c r="GC8" s="1213"/>
      <c r="GD8" s="584"/>
    </row>
    <row r="9" spans="1:187" x14ac:dyDescent="0.25">
      <c r="B9" s="584"/>
      <c r="C9" s="883" t="s">
        <v>62</v>
      </c>
      <c r="D9" s="884" t="s">
        <v>19</v>
      </c>
      <c r="E9" s="685">
        <v>38</v>
      </c>
      <c r="F9" s="772">
        <v>38</v>
      </c>
      <c r="G9" s="772">
        <v>38</v>
      </c>
      <c r="H9" s="685">
        <v>38</v>
      </c>
      <c r="I9" s="885">
        <v>38</v>
      </c>
      <c r="J9" s="584"/>
      <c r="M9" s="584"/>
      <c r="N9" s="883" t="s">
        <v>220</v>
      </c>
      <c r="O9" s="884" t="s">
        <v>19</v>
      </c>
      <c r="P9" s="685">
        <v>12</v>
      </c>
      <c r="Q9" s="772">
        <v>12</v>
      </c>
      <c r="R9" s="772">
        <v>12</v>
      </c>
      <c r="S9" s="685">
        <v>12</v>
      </c>
      <c r="T9" s="885">
        <v>12</v>
      </c>
      <c r="U9" s="584"/>
      <c r="X9" s="584"/>
      <c r="Y9" s="883"/>
      <c r="Z9" s="884"/>
      <c r="AA9" s="685"/>
      <c r="AB9" s="772"/>
      <c r="AC9" s="772"/>
      <c r="AD9" s="685"/>
      <c r="AE9" s="885"/>
      <c r="AF9" s="584"/>
      <c r="AI9" s="584"/>
      <c r="AJ9" s="883" t="s">
        <v>250</v>
      </c>
      <c r="AK9" s="884" t="s">
        <v>19</v>
      </c>
      <c r="AL9" s="685">
        <v>4</v>
      </c>
      <c r="AM9" s="772">
        <v>4</v>
      </c>
      <c r="AN9" s="772">
        <v>4</v>
      </c>
      <c r="AO9" s="685">
        <v>4</v>
      </c>
      <c r="AP9" s="885">
        <v>4</v>
      </c>
      <c r="AQ9" s="584"/>
      <c r="AT9" s="584"/>
      <c r="AU9" s="883" t="s">
        <v>268</v>
      </c>
      <c r="AV9" s="884" t="s">
        <v>19</v>
      </c>
      <c r="AW9" s="685">
        <v>60606</v>
      </c>
      <c r="AX9" s="772">
        <v>60606</v>
      </c>
      <c r="AY9" s="772">
        <v>60606</v>
      </c>
      <c r="AZ9" s="685">
        <v>60606</v>
      </c>
      <c r="BA9" s="885">
        <v>60606</v>
      </c>
      <c r="BB9" s="584"/>
      <c r="BE9" s="584"/>
      <c r="BF9" s="883" t="s">
        <v>362</v>
      </c>
      <c r="BG9" s="884" t="s">
        <v>19</v>
      </c>
      <c r="BH9" s="685">
        <v>603</v>
      </c>
      <c r="BI9" s="772">
        <v>533</v>
      </c>
      <c r="BJ9" s="772">
        <v>533</v>
      </c>
      <c r="BK9" s="685">
        <v>533</v>
      </c>
      <c r="BL9" s="885">
        <v>533</v>
      </c>
      <c r="BM9" s="584"/>
      <c r="BP9" s="584"/>
      <c r="BQ9" s="883" t="s">
        <v>382</v>
      </c>
      <c r="BR9" s="884" t="s">
        <v>19</v>
      </c>
      <c r="BS9" s="685">
        <v>60000</v>
      </c>
      <c r="BT9" s="772">
        <v>550000</v>
      </c>
      <c r="BU9" s="772">
        <v>561000</v>
      </c>
      <c r="BV9" s="685">
        <v>572000</v>
      </c>
      <c r="BW9" s="885">
        <v>572000</v>
      </c>
      <c r="BX9" s="584"/>
      <c r="CA9" s="584"/>
      <c r="CB9" s="883" t="s">
        <v>415</v>
      </c>
      <c r="CC9" s="884" t="s">
        <v>19</v>
      </c>
      <c r="CD9" s="685">
        <v>13000</v>
      </c>
      <c r="CE9" s="772">
        <v>14000</v>
      </c>
      <c r="CF9" s="772">
        <v>14000</v>
      </c>
      <c r="CG9" s="685">
        <v>14000</v>
      </c>
      <c r="CH9" s="885">
        <v>14000</v>
      </c>
      <c r="CI9" s="584"/>
      <c r="CL9" s="584"/>
      <c r="CM9" s="883" t="s">
        <v>434</v>
      </c>
      <c r="CN9" s="884" t="s">
        <v>19</v>
      </c>
      <c r="CO9" s="685">
        <v>2</v>
      </c>
      <c r="CP9" s="772">
        <v>2</v>
      </c>
      <c r="CQ9" s="772">
        <v>2</v>
      </c>
      <c r="CR9" s="685">
        <v>2</v>
      </c>
      <c r="CS9" s="885">
        <v>2</v>
      </c>
      <c r="CT9" s="584"/>
      <c r="CW9" s="584"/>
      <c r="CX9" s="883" t="s">
        <v>442</v>
      </c>
      <c r="CY9" s="884" t="s">
        <v>19</v>
      </c>
      <c r="CZ9" s="685">
        <v>1</v>
      </c>
      <c r="DA9" s="772">
        <v>1</v>
      </c>
      <c r="DB9" s="772">
        <v>1</v>
      </c>
      <c r="DC9" s="685">
        <v>1</v>
      </c>
      <c r="DD9" s="885">
        <v>1</v>
      </c>
      <c r="DE9" s="584"/>
      <c r="DH9" s="584"/>
      <c r="DI9" s="883" t="s">
        <v>457</v>
      </c>
      <c r="DJ9" s="884" t="s">
        <v>19</v>
      </c>
      <c r="DK9" s="685">
        <v>143</v>
      </c>
      <c r="DL9" s="772">
        <v>143</v>
      </c>
      <c r="DM9" s="772">
        <v>143</v>
      </c>
      <c r="DN9" s="685">
        <v>143</v>
      </c>
      <c r="DO9" s="885">
        <v>143</v>
      </c>
      <c r="DP9" s="584"/>
      <c r="DS9" s="584"/>
      <c r="DT9" s="883" t="s">
        <v>479</v>
      </c>
      <c r="DU9" s="884" t="s">
        <v>19</v>
      </c>
      <c r="DV9" s="685">
        <v>7</v>
      </c>
      <c r="DW9" s="772">
        <v>7</v>
      </c>
      <c r="DX9" s="772">
        <v>7</v>
      </c>
      <c r="DY9" s="685">
        <v>7</v>
      </c>
      <c r="DZ9" s="885">
        <v>7</v>
      </c>
      <c r="EA9" s="584"/>
      <c r="ED9" s="584"/>
      <c r="EE9" s="883" t="s">
        <v>498</v>
      </c>
      <c r="EF9" s="884" t="s">
        <v>19</v>
      </c>
      <c r="EG9" s="685">
        <v>188206465</v>
      </c>
      <c r="EH9" s="772">
        <v>188206465</v>
      </c>
      <c r="EI9" s="772">
        <v>188206465</v>
      </c>
      <c r="EJ9" s="685">
        <v>188206465</v>
      </c>
      <c r="EK9" s="885">
        <v>188206465</v>
      </c>
      <c r="EL9" s="584"/>
      <c r="EO9" s="584"/>
      <c r="EP9" s="883" t="s">
        <v>520</v>
      </c>
      <c r="EQ9" s="884" t="s">
        <v>19</v>
      </c>
      <c r="ER9" s="685">
        <v>11</v>
      </c>
      <c r="ES9" s="772">
        <v>11</v>
      </c>
      <c r="ET9" s="772">
        <v>12</v>
      </c>
      <c r="EU9" s="685">
        <v>12</v>
      </c>
      <c r="EV9" s="885">
        <v>12</v>
      </c>
      <c r="EW9" s="584"/>
      <c r="EZ9" s="584"/>
      <c r="FA9" s="883" t="s">
        <v>417</v>
      </c>
      <c r="FB9" s="884" t="s">
        <v>19</v>
      </c>
      <c r="FC9" s="685">
        <v>56053</v>
      </c>
      <c r="FD9" s="772">
        <v>56669</v>
      </c>
      <c r="FE9" s="772">
        <v>55822</v>
      </c>
      <c r="FF9" s="685">
        <v>55765</v>
      </c>
      <c r="FG9" s="885">
        <v>55986</v>
      </c>
      <c r="FH9" s="584"/>
      <c r="FK9" s="584"/>
      <c r="FL9" s="883" t="s">
        <v>575</v>
      </c>
      <c r="FM9" s="884" t="s">
        <v>19</v>
      </c>
      <c r="FN9" s="685">
        <v>5</v>
      </c>
      <c r="FO9" s="772">
        <v>5</v>
      </c>
      <c r="FP9" s="772">
        <v>5</v>
      </c>
      <c r="FQ9" s="685">
        <v>5</v>
      </c>
      <c r="FR9" s="885">
        <v>5</v>
      </c>
      <c r="FS9" s="584"/>
      <c r="FV9" s="584"/>
      <c r="FW9" s="883" t="s">
        <v>417</v>
      </c>
      <c r="FX9" s="884" t="s">
        <v>19</v>
      </c>
      <c r="FY9" s="685">
        <v>54150</v>
      </c>
      <c r="FZ9" s="772">
        <v>54150</v>
      </c>
      <c r="GA9" s="772">
        <v>54150</v>
      </c>
      <c r="GB9" s="685">
        <v>54150</v>
      </c>
      <c r="GC9" s="885">
        <v>54150</v>
      </c>
      <c r="GD9" s="584"/>
    </row>
    <row r="10" spans="1:187" x14ac:dyDescent="0.25">
      <c r="B10" s="584"/>
      <c r="C10" s="883" t="s">
        <v>63</v>
      </c>
      <c r="D10" s="884" t="s">
        <v>19</v>
      </c>
      <c r="E10" s="685">
        <v>10</v>
      </c>
      <c r="F10" s="772">
        <v>10</v>
      </c>
      <c r="G10" s="772">
        <v>10</v>
      </c>
      <c r="H10" s="685">
        <v>10</v>
      </c>
      <c r="I10" s="885">
        <v>10</v>
      </c>
      <c r="J10" s="584"/>
      <c r="M10" s="584"/>
      <c r="N10" s="883" t="s">
        <v>221</v>
      </c>
      <c r="O10" s="884" t="s">
        <v>19</v>
      </c>
      <c r="P10" s="685"/>
      <c r="Q10" s="772">
        <v>0</v>
      </c>
      <c r="R10" s="772">
        <v>0</v>
      </c>
      <c r="S10" s="685">
        <v>0</v>
      </c>
      <c r="T10" s="885">
        <v>0</v>
      </c>
      <c r="U10" s="584"/>
      <c r="X10" s="280"/>
      <c r="Y10" s="886"/>
      <c r="Z10" s="800"/>
      <c r="AA10" s="280"/>
      <c r="AB10" s="280"/>
      <c r="AC10" s="887"/>
      <c r="AD10" s="280"/>
      <c r="AE10" s="280"/>
      <c r="AF10" s="873"/>
      <c r="AI10" s="584"/>
      <c r="AJ10" s="883" t="s">
        <v>251</v>
      </c>
      <c r="AK10" s="884" t="s">
        <v>19</v>
      </c>
      <c r="AL10" s="685">
        <v>361</v>
      </c>
      <c r="AM10" s="772">
        <v>361</v>
      </c>
      <c r="AN10" s="772">
        <v>361</v>
      </c>
      <c r="AO10" s="685">
        <v>361</v>
      </c>
      <c r="AP10" s="885">
        <v>361</v>
      </c>
      <c r="AQ10" s="584"/>
      <c r="AT10" s="584"/>
      <c r="AU10" s="883" t="s">
        <v>269</v>
      </c>
      <c r="AV10" s="884" t="s">
        <v>19</v>
      </c>
      <c r="AW10" s="685">
        <v>16</v>
      </c>
      <c r="AX10" s="772">
        <v>16</v>
      </c>
      <c r="AY10" s="772">
        <v>16</v>
      </c>
      <c r="AZ10" s="685">
        <v>16</v>
      </c>
      <c r="BA10" s="885">
        <v>16</v>
      </c>
      <c r="BB10" s="584"/>
      <c r="BE10" s="584"/>
      <c r="BF10" s="883" t="s">
        <v>363</v>
      </c>
      <c r="BG10" s="884" t="s">
        <v>19</v>
      </c>
      <c r="BH10" s="685">
        <v>180098077</v>
      </c>
      <c r="BI10" s="772">
        <v>191380183</v>
      </c>
      <c r="BJ10" s="772">
        <v>201659000</v>
      </c>
      <c r="BK10" s="685">
        <v>126056000</v>
      </c>
      <c r="BL10" s="885">
        <v>153556000</v>
      </c>
      <c r="BM10" s="584"/>
      <c r="BP10" s="584"/>
      <c r="BQ10" s="883" t="s">
        <v>383</v>
      </c>
      <c r="BR10" s="884" t="s">
        <v>19</v>
      </c>
      <c r="BS10" s="685">
        <v>1</v>
      </c>
      <c r="BT10" s="772">
        <v>1</v>
      </c>
      <c r="BU10" s="772">
        <v>1</v>
      </c>
      <c r="BV10" s="685">
        <v>1</v>
      </c>
      <c r="BW10" s="885">
        <v>1</v>
      </c>
      <c r="BX10" s="584"/>
      <c r="CA10" s="584"/>
      <c r="CB10" s="883" t="s">
        <v>416</v>
      </c>
      <c r="CC10" s="884" t="s">
        <v>19</v>
      </c>
      <c r="CD10" s="685">
        <v>951</v>
      </c>
      <c r="CE10" s="685">
        <v>951</v>
      </c>
      <c r="CF10" s="685">
        <v>951</v>
      </c>
      <c r="CG10" s="685">
        <v>951</v>
      </c>
      <c r="CH10" s="685">
        <v>951</v>
      </c>
      <c r="CI10" s="584"/>
      <c r="CL10" s="280"/>
      <c r="CM10" s="886"/>
      <c r="CN10" s="800"/>
      <c r="CO10" s="280"/>
      <c r="CP10" s="280"/>
      <c r="CQ10" s="887"/>
      <c r="CR10" s="280"/>
      <c r="CS10" s="280"/>
      <c r="CT10" s="873"/>
      <c r="CW10" s="280"/>
      <c r="CX10" s="886"/>
      <c r="CY10" s="800"/>
      <c r="CZ10" s="280"/>
      <c r="DA10" s="280"/>
      <c r="DB10" s="887"/>
      <c r="DC10" s="280"/>
      <c r="DD10" s="280"/>
      <c r="DE10" s="873"/>
      <c r="DH10" s="584"/>
      <c r="DI10" s="883" t="s">
        <v>458</v>
      </c>
      <c r="DJ10" s="884" t="s">
        <v>19</v>
      </c>
      <c r="DK10" s="685">
        <v>203</v>
      </c>
      <c r="DL10" s="772">
        <v>203</v>
      </c>
      <c r="DM10" s="772">
        <v>203</v>
      </c>
      <c r="DN10" s="685">
        <v>203</v>
      </c>
      <c r="DO10" s="885">
        <v>203</v>
      </c>
      <c r="DP10" s="584"/>
      <c r="DS10" s="584"/>
      <c r="DT10" s="883" t="s">
        <v>480</v>
      </c>
      <c r="DU10" s="884" t="s">
        <v>19</v>
      </c>
      <c r="DV10" s="685">
        <v>78</v>
      </c>
      <c r="DW10" s="772">
        <v>78</v>
      </c>
      <c r="DX10" s="772">
        <v>78</v>
      </c>
      <c r="DY10" s="685">
        <v>78</v>
      </c>
      <c r="DZ10" s="885">
        <v>78</v>
      </c>
      <c r="EA10" s="584"/>
      <c r="ED10" s="584"/>
      <c r="EE10" s="883" t="s">
        <v>499</v>
      </c>
      <c r="EF10" s="884" t="s">
        <v>19</v>
      </c>
      <c r="EG10" s="685">
        <v>83737000</v>
      </c>
      <c r="EH10" s="772">
        <v>83737000</v>
      </c>
      <c r="EI10" s="772">
        <v>83737000</v>
      </c>
      <c r="EJ10" s="685">
        <v>83737000</v>
      </c>
      <c r="EK10" s="885">
        <v>83737000</v>
      </c>
      <c r="EL10" s="584"/>
      <c r="EO10" s="584"/>
      <c r="EP10" s="883" t="s">
        <v>521</v>
      </c>
      <c r="EQ10" s="884" t="s">
        <v>19</v>
      </c>
      <c r="ER10" s="685">
        <v>2</v>
      </c>
      <c r="ES10" s="772">
        <v>2</v>
      </c>
      <c r="ET10" s="772">
        <v>2</v>
      </c>
      <c r="EU10" s="685">
        <v>2</v>
      </c>
      <c r="EV10" s="885">
        <v>2</v>
      </c>
      <c r="EW10" s="584"/>
      <c r="EZ10" s="584"/>
      <c r="FA10" s="883" t="s">
        <v>547</v>
      </c>
      <c r="FB10" s="884" t="s">
        <v>19</v>
      </c>
      <c r="FC10" s="685">
        <v>3</v>
      </c>
      <c r="FD10" s="772">
        <v>3</v>
      </c>
      <c r="FE10" s="772">
        <v>3</v>
      </c>
      <c r="FF10" s="685">
        <v>3</v>
      </c>
      <c r="FG10" s="885">
        <v>3</v>
      </c>
      <c r="FH10" s="584"/>
      <c r="FK10" s="584"/>
      <c r="FL10" s="883" t="s">
        <v>576</v>
      </c>
      <c r="FM10" s="884" t="s">
        <v>19</v>
      </c>
      <c r="FN10" s="685">
        <v>1</v>
      </c>
      <c r="FO10" s="772">
        <v>1</v>
      </c>
      <c r="FP10" s="772">
        <v>1</v>
      </c>
      <c r="FQ10" s="685">
        <v>1</v>
      </c>
      <c r="FR10" s="885">
        <v>1</v>
      </c>
      <c r="FS10" s="584"/>
      <c r="FV10" s="584"/>
      <c r="FW10" s="883" t="s">
        <v>593</v>
      </c>
      <c r="FX10" s="884" t="s">
        <v>19</v>
      </c>
      <c r="FY10" s="685">
        <v>6872000</v>
      </c>
      <c r="FZ10" s="772">
        <v>6872000</v>
      </c>
      <c r="GA10" s="772">
        <v>6872000</v>
      </c>
      <c r="GB10" s="685">
        <v>6872000</v>
      </c>
      <c r="GC10" s="885">
        <v>6872000</v>
      </c>
      <c r="GD10" s="584"/>
    </row>
    <row r="11" spans="1:187" x14ac:dyDescent="0.25">
      <c r="B11" s="584"/>
      <c r="C11" s="883" t="s">
        <v>64</v>
      </c>
      <c r="D11" s="884" t="s">
        <v>19</v>
      </c>
      <c r="E11" s="685">
        <v>502</v>
      </c>
      <c r="F11" s="772">
        <v>506</v>
      </c>
      <c r="G11" s="772">
        <v>502</v>
      </c>
      <c r="H11" s="685">
        <v>502</v>
      </c>
      <c r="I11" s="885">
        <v>502</v>
      </c>
      <c r="J11" s="584"/>
      <c r="M11" s="280"/>
      <c r="N11" s="886"/>
      <c r="O11" s="800"/>
      <c r="P11" s="280"/>
      <c r="Q11" s="280"/>
      <c r="R11" s="887"/>
      <c r="S11" s="280"/>
      <c r="T11" s="280"/>
      <c r="U11" s="873"/>
      <c r="X11" s="280"/>
      <c r="Y11" s="280"/>
      <c r="Z11" s="280"/>
      <c r="AA11" s="874"/>
      <c r="AB11" s="874"/>
      <c r="AC11" s="280"/>
      <c r="AD11" s="874"/>
      <c r="AE11" s="874"/>
      <c r="AF11" s="280"/>
      <c r="AI11" s="584"/>
      <c r="AJ11" s="883" t="s">
        <v>252</v>
      </c>
      <c r="AK11" s="884" t="s">
        <v>19</v>
      </c>
      <c r="AL11" s="685">
        <v>101</v>
      </c>
      <c r="AM11" s="772">
        <v>101</v>
      </c>
      <c r="AN11" s="772">
        <v>101</v>
      </c>
      <c r="AO11" s="685">
        <v>101</v>
      </c>
      <c r="AP11" s="885">
        <v>101</v>
      </c>
      <c r="AQ11" s="584"/>
      <c r="AT11" s="280"/>
      <c r="AU11" s="886"/>
      <c r="AV11" s="800"/>
      <c r="AW11" s="280"/>
      <c r="AX11" s="280"/>
      <c r="AY11" s="887"/>
      <c r="AZ11" s="280"/>
      <c r="BA11" s="280"/>
      <c r="BB11" s="873"/>
      <c r="BE11" s="584"/>
      <c r="BF11" s="883" t="s">
        <v>364</v>
      </c>
      <c r="BG11" s="884" t="s">
        <v>19</v>
      </c>
      <c r="BH11" s="685">
        <v>67</v>
      </c>
      <c r="BI11" s="772">
        <v>67</v>
      </c>
      <c r="BJ11" s="772">
        <v>67</v>
      </c>
      <c r="BK11" s="685">
        <v>67</v>
      </c>
      <c r="BL11" s="885">
        <v>67</v>
      </c>
      <c r="BM11" s="584"/>
      <c r="BP11" s="280"/>
      <c r="BQ11" s="886"/>
      <c r="BR11" s="800"/>
      <c r="BS11" s="280"/>
      <c r="BT11" s="280"/>
      <c r="BU11" s="887"/>
      <c r="BV11" s="280"/>
      <c r="BW11" s="280"/>
      <c r="BX11" s="873"/>
      <c r="CA11" s="584"/>
      <c r="CB11" s="883" t="s">
        <v>417</v>
      </c>
      <c r="CC11" s="884" t="s">
        <v>19</v>
      </c>
      <c r="CD11" s="685">
        <v>56053</v>
      </c>
      <c r="CE11" s="772">
        <v>56669</v>
      </c>
      <c r="CF11" s="772">
        <v>55822</v>
      </c>
      <c r="CG11" s="685">
        <v>55765</v>
      </c>
      <c r="CH11" s="885">
        <v>55986</v>
      </c>
      <c r="CI11" s="584"/>
      <c r="CL11" s="280"/>
      <c r="CM11" s="280"/>
      <c r="CN11" s="280"/>
      <c r="CO11" s="874"/>
      <c r="CP11" s="874"/>
      <c r="CQ11" s="280"/>
      <c r="CR11" s="874"/>
      <c r="CS11" s="874"/>
      <c r="CT11" s="280"/>
      <c r="CW11" s="280"/>
      <c r="CX11" s="280"/>
      <c r="CY11" s="280"/>
      <c r="CZ11" s="874"/>
      <c r="DA11" s="874"/>
      <c r="DB11" s="280"/>
      <c r="DC11" s="874"/>
      <c r="DD11" s="874"/>
      <c r="DE11" s="280"/>
      <c r="DH11" s="584"/>
      <c r="DI11" s="883" t="s">
        <v>459</v>
      </c>
      <c r="DJ11" s="884" t="s">
        <v>19</v>
      </c>
      <c r="DK11" s="685">
        <v>44</v>
      </c>
      <c r="DL11" s="772">
        <v>44</v>
      </c>
      <c r="DM11" s="772">
        <v>44</v>
      </c>
      <c r="DN11" s="685">
        <v>44</v>
      </c>
      <c r="DO11" s="885">
        <v>44</v>
      </c>
      <c r="DP11" s="584"/>
      <c r="DS11" s="584"/>
      <c r="DT11" s="883" t="s">
        <v>481</v>
      </c>
      <c r="DU11" s="884" t="s">
        <v>19</v>
      </c>
      <c r="DV11" s="685">
        <v>500</v>
      </c>
      <c r="DW11" s="772">
        <v>500</v>
      </c>
      <c r="DX11" s="772">
        <v>500</v>
      </c>
      <c r="DY11" s="685">
        <v>500</v>
      </c>
      <c r="DZ11" s="885">
        <v>500</v>
      </c>
      <c r="EA11" s="584"/>
      <c r="ED11" s="280"/>
      <c r="EE11" s="886"/>
      <c r="EF11" s="800"/>
      <c r="EG11" s="280"/>
      <c r="EH11" s="280"/>
      <c r="EI11" s="887"/>
      <c r="EJ11" s="280"/>
      <c r="EK11" s="280"/>
      <c r="EL11" s="873"/>
      <c r="EO11" s="584"/>
      <c r="EP11" s="883" t="s">
        <v>522</v>
      </c>
      <c r="EQ11" s="884" t="s">
        <v>19</v>
      </c>
      <c r="ER11" s="685">
        <v>101775</v>
      </c>
      <c r="ES11" s="772">
        <v>663000</v>
      </c>
      <c r="ET11" s="772">
        <v>660000</v>
      </c>
      <c r="EU11" s="685">
        <v>670000</v>
      </c>
      <c r="EV11" s="885">
        <v>670000</v>
      </c>
      <c r="EW11" s="584"/>
      <c r="EZ11" s="280"/>
      <c r="FA11" s="886"/>
      <c r="FB11" s="800"/>
      <c r="FC11" s="280"/>
      <c r="FD11" s="280"/>
      <c r="FE11" s="887"/>
      <c r="FF11" s="280"/>
      <c r="FG11" s="280"/>
      <c r="FH11" s="873"/>
      <c r="FK11" s="584"/>
      <c r="FL11" s="883" t="s">
        <v>577</v>
      </c>
      <c r="FM11" s="884" t="s">
        <v>19</v>
      </c>
      <c r="FN11" s="685">
        <v>22</v>
      </c>
      <c r="FO11" s="772">
        <v>27</v>
      </c>
      <c r="FP11" s="772">
        <v>27</v>
      </c>
      <c r="FQ11" s="685">
        <v>27</v>
      </c>
      <c r="FR11" s="885">
        <v>27</v>
      </c>
      <c r="FS11" s="584"/>
      <c r="FV11" s="584"/>
      <c r="FW11" s="883" t="s">
        <v>594</v>
      </c>
      <c r="FX11" s="884" t="s">
        <v>19</v>
      </c>
      <c r="FY11" s="685">
        <v>62495931</v>
      </c>
      <c r="FZ11" s="772">
        <v>6872000</v>
      </c>
      <c r="GA11" s="772">
        <v>6872000</v>
      </c>
      <c r="GB11" s="685">
        <v>6872000</v>
      </c>
      <c r="GC11" s="885">
        <v>6872000</v>
      </c>
      <c r="GD11" s="584"/>
    </row>
    <row r="12" spans="1:187" x14ac:dyDescent="0.25">
      <c r="B12" s="584"/>
      <c r="C12" s="883" t="s">
        <v>65</v>
      </c>
      <c r="D12" s="884" t="s">
        <v>19</v>
      </c>
      <c r="E12" s="685"/>
      <c r="F12" s="772">
        <v>0</v>
      </c>
      <c r="G12" s="772">
        <v>0</v>
      </c>
      <c r="H12" s="685">
        <v>0</v>
      </c>
      <c r="I12" s="885"/>
      <c r="J12" s="584"/>
      <c r="M12" s="280"/>
      <c r="N12" s="280"/>
      <c r="O12" s="280"/>
      <c r="P12" s="874"/>
      <c r="Q12" s="874"/>
      <c r="R12" s="280"/>
      <c r="S12" s="874"/>
      <c r="T12" s="874"/>
      <c r="U12" s="280"/>
      <c r="AI12" s="280"/>
      <c r="AJ12" s="886"/>
      <c r="AK12" s="800"/>
      <c r="AL12" s="280"/>
      <c r="AM12" s="280"/>
      <c r="AN12" s="887"/>
      <c r="AO12" s="280"/>
      <c r="AP12" s="280"/>
      <c r="AQ12" s="873"/>
      <c r="AT12" s="280"/>
      <c r="AU12" s="280"/>
      <c r="AV12" s="280"/>
      <c r="AW12" s="874"/>
      <c r="AX12" s="874"/>
      <c r="AY12" s="280"/>
      <c r="AZ12" s="874"/>
      <c r="BA12" s="874"/>
      <c r="BB12" s="280"/>
      <c r="BE12" s="584"/>
      <c r="BF12" s="883" t="s">
        <v>365</v>
      </c>
      <c r="BG12" s="884" t="s">
        <v>19</v>
      </c>
      <c r="BH12" s="685">
        <v>533</v>
      </c>
      <c r="BI12" s="772">
        <v>536</v>
      </c>
      <c r="BJ12" s="772">
        <v>536</v>
      </c>
      <c r="BK12" s="685">
        <v>536</v>
      </c>
      <c r="BL12" s="885">
        <v>536</v>
      </c>
      <c r="BM12" s="584"/>
      <c r="BP12" s="280"/>
      <c r="BQ12" s="280"/>
      <c r="BR12" s="280"/>
      <c r="BS12" s="874"/>
      <c r="BT12" s="874"/>
      <c r="BU12" s="280"/>
      <c r="BV12" s="874"/>
      <c r="BW12" s="874"/>
      <c r="BX12" s="280"/>
      <c r="CA12" s="584"/>
      <c r="CB12" s="883" t="s">
        <v>418</v>
      </c>
      <c r="CC12" s="884" t="s">
        <v>19</v>
      </c>
      <c r="CD12" s="685">
        <v>20</v>
      </c>
      <c r="CE12" s="772">
        <v>20</v>
      </c>
      <c r="CF12" s="772">
        <v>20</v>
      </c>
      <c r="CG12" s="685">
        <v>20</v>
      </c>
      <c r="CH12" s="885">
        <v>20</v>
      </c>
      <c r="CI12" s="584"/>
      <c r="DH12" s="584"/>
      <c r="DI12" s="883" t="s">
        <v>460</v>
      </c>
      <c r="DJ12" s="884" t="s">
        <v>19</v>
      </c>
      <c r="DK12" s="685">
        <v>140</v>
      </c>
      <c r="DL12" s="772">
        <v>140</v>
      </c>
      <c r="DM12" s="772">
        <v>140</v>
      </c>
      <c r="DN12" s="685">
        <v>140</v>
      </c>
      <c r="DO12" s="885">
        <v>140</v>
      </c>
      <c r="DP12" s="584"/>
      <c r="DS12" s="584"/>
      <c r="DT12" s="883" t="s">
        <v>482</v>
      </c>
      <c r="DU12" s="884" t="s">
        <v>19</v>
      </c>
      <c r="DV12" s="685">
        <v>75</v>
      </c>
      <c r="DW12" s="772">
        <v>75</v>
      </c>
      <c r="DX12" s="772">
        <v>75</v>
      </c>
      <c r="DY12" s="685">
        <v>75</v>
      </c>
      <c r="DZ12" s="885">
        <v>75</v>
      </c>
      <c r="EA12" s="584"/>
      <c r="ED12" s="280"/>
      <c r="EE12" s="280"/>
      <c r="EF12" s="280"/>
      <c r="EG12" s="874"/>
      <c r="EH12" s="874"/>
      <c r="EI12" s="280"/>
      <c r="EJ12" s="874"/>
      <c r="EK12" s="874"/>
      <c r="EL12" s="280"/>
      <c r="EO12" s="584"/>
      <c r="EP12" s="883" t="s">
        <v>523</v>
      </c>
      <c r="EQ12" s="884" t="s">
        <v>19</v>
      </c>
      <c r="ER12" s="685">
        <v>2908</v>
      </c>
      <c r="ES12" s="772">
        <v>18943</v>
      </c>
      <c r="ET12" s="772">
        <v>19000</v>
      </c>
      <c r="EU12" s="685">
        <v>19000</v>
      </c>
      <c r="EV12" s="885">
        <v>19000</v>
      </c>
      <c r="EW12" s="584"/>
      <c r="EZ12" s="280"/>
      <c r="FA12" s="280"/>
      <c r="FB12" s="280"/>
      <c r="FC12" s="874"/>
      <c r="FD12" s="874"/>
      <c r="FE12" s="280"/>
      <c r="FF12" s="874"/>
      <c r="FG12" s="874"/>
      <c r="FH12" s="280"/>
      <c r="FK12" s="584"/>
      <c r="FL12" s="883" t="s">
        <v>416</v>
      </c>
      <c r="FM12" s="884" t="s">
        <v>19</v>
      </c>
      <c r="FN12" s="685">
        <v>960</v>
      </c>
      <c r="FO12" s="772">
        <v>960</v>
      </c>
      <c r="FP12" s="772">
        <v>960</v>
      </c>
      <c r="FQ12" s="685">
        <v>960</v>
      </c>
      <c r="FR12" s="885">
        <v>960</v>
      </c>
      <c r="FS12" s="584"/>
      <c r="FV12" s="584"/>
      <c r="FW12" s="883" t="s">
        <v>595</v>
      </c>
      <c r="FX12" s="884" t="s">
        <v>19</v>
      </c>
      <c r="FY12" s="685">
        <v>48000000</v>
      </c>
      <c r="FZ12" s="772">
        <v>48000000</v>
      </c>
      <c r="GA12" s="772">
        <v>48000000</v>
      </c>
      <c r="GB12" s="685">
        <v>48000000</v>
      </c>
      <c r="GC12" s="885">
        <v>48000000</v>
      </c>
      <c r="GD12" s="584"/>
    </row>
    <row r="13" spans="1:187" x14ac:dyDescent="0.25">
      <c r="B13" s="584"/>
      <c r="C13" s="883" t="s">
        <v>66</v>
      </c>
      <c r="D13" s="884" t="s">
        <v>19</v>
      </c>
      <c r="E13" s="685">
        <v>145</v>
      </c>
      <c r="F13" s="772">
        <v>145</v>
      </c>
      <c r="G13" s="772">
        <v>145</v>
      </c>
      <c r="H13" s="685">
        <v>145</v>
      </c>
      <c r="I13" s="885">
        <v>145</v>
      </c>
      <c r="J13" s="584"/>
      <c r="AI13" s="280"/>
      <c r="AJ13" s="280"/>
      <c r="AK13" s="280"/>
      <c r="AL13" s="874"/>
      <c r="AM13" s="874"/>
      <c r="AN13" s="280"/>
      <c r="AO13" s="874"/>
      <c r="AP13" s="874"/>
      <c r="AQ13" s="280"/>
      <c r="BE13" s="584"/>
      <c r="BF13" s="883" t="s">
        <v>366</v>
      </c>
      <c r="BG13" s="884" t="s">
        <v>19</v>
      </c>
      <c r="BH13" s="685">
        <v>1</v>
      </c>
      <c r="BI13" s="772">
        <v>1</v>
      </c>
      <c r="BJ13" s="772">
        <v>1</v>
      </c>
      <c r="BK13" s="685">
        <v>1</v>
      </c>
      <c r="BL13" s="885">
        <v>1</v>
      </c>
      <c r="BM13" s="584"/>
      <c r="CA13" s="584"/>
      <c r="CB13" s="883" t="s">
        <v>416</v>
      </c>
      <c r="CC13" s="884" t="s">
        <v>19</v>
      </c>
      <c r="CD13" s="685">
        <v>951</v>
      </c>
      <c r="CE13" s="685">
        <v>951</v>
      </c>
      <c r="CF13" s="685">
        <v>951</v>
      </c>
      <c r="CG13" s="685">
        <v>951</v>
      </c>
      <c r="CH13" s="685">
        <v>951</v>
      </c>
      <c r="CI13" s="584"/>
      <c r="DH13" s="584"/>
      <c r="DI13" s="883" t="s">
        <v>461</v>
      </c>
      <c r="DJ13" s="884" t="s">
        <v>19</v>
      </c>
      <c r="DK13" s="685">
        <v>30</v>
      </c>
      <c r="DL13" s="772">
        <v>30</v>
      </c>
      <c r="DM13" s="772">
        <v>30</v>
      </c>
      <c r="DN13" s="685">
        <v>30</v>
      </c>
      <c r="DO13" s="885">
        <v>30</v>
      </c>
      <c r="DP13" s="584"/>
      <c r="DS13" s="584"/>
      <c r="DT13" s="883" t="s">
        <v>483</v>
      </c>
      <c r="DU13" s="884" t="s">
        <v>19</v>
      </c>
      <c r="DV13" s="685">
        <v>790</v>
      </c>
      <c r="DW13" s="772">
        <v>790</v>
      </c>
      <c r="DX13" s="772">
        <v>790</v>
      </c>
      <c r="DY13" s="685">
        <v>790</v>
      </c>
      <c r="DZ13" s="885">
        <v>790</v>
      </c>
      <c r="EA13" s="584"/>
      <c r="EO13" s="584"/>
      <c r="EP13" s="883" t="s">
        <v>524</v>
      </c>
      <c r="EQ13" s="884" t="s">
        <v>19</v>
      </c>
      <c r="ER13" s="685">
        <v>354</v>
      </c>
      <c r="ES13" s="772">
        <v>355</v>
      </c>
      <c r="ET13" s="772">
        <v>390</v>
      </c>
      <c r="EU13" s="685">
        <v>395</v>
      </c>
      <c r="EV13" s="885">
        <v>395</v>
      </c>
      <c r="EW13" s="584"/>
      <c r="FK13" s="280"/>
      <c r="FL13" s="886"/>
      <c r="FM13" s="800"/>
      <c r="FN13" s="280"/>
      <c r="FO13" s="280"/>
      <c r="FP13" s="887"/>
      <c r="FQ13" s="280"/>
      <c r="FR13" s="280"/>
      <c r="FS13" s="873"/>
      <c r="FV13" s="280"/>
      <c r="FW13" s="886"/>
      <c r="FX13" s="800"/>
      <c r="FY13" s="280"/>
      <c r="FZ13" s="280"/>
      <c r="GA13" s="887"/>
      <c r="GB13" s="280"/>
      <c r="GC13" s="280"/>
      <c r="GD13" s="873"/>
    </row>
    <row r="14" spans="1:187" x14ac:dyDescent="0.25">
      <c r="B14" s="584"/>
      <c r="C14" s="883" t="s">
        <v>67</v>
      </c>
      <c r="D14" s="884" t="s">
        <v>19</v>
      </c>
      <c r="E14" s="685"/>
      <c r="F14" s="772">
        <v>0</v>
      </c>
      <c r="G14" s="772">
        <v>0</v>
      </c>
      <c r="H14" s="685">
        <v>0</v>
      </c>
      <c r="I14" s="885">
        <v>0</v>
      </c>
      <c r="J14" s="584"/>
      <c r="BE14" s="584"/>
      <c r="BF14" s="883" t="s">
        <v>367</v>
      </c>
      <c r="BG14" s="884" t="s">
        <v>19</v>
      </c>
      <c r="BH14" s="685">
        <v>10</v>
      </c>
      <c r="BI14" s="772">
        <v>10</v>
      </c>
      <c r="BJ14" s="772">
        <v>10</v>
      </c>
      <c r="BK14" s="685">
        <v>10</v>
      </c>
      <c r="BL14" s="885"/>
      <c r="BM14" s="584"/>
      <c r="CA14" s="280"/>
      <c r="CB14" s="886"/>
      <c r="CC14" s="800"/>
      <c r="CD14" s="280"/>
      <c r="CE14" s="280"/>
      <c r="CF14" s="887"/>
      <c r="CG14" s="280"/>
      <c r="CH14" s="280"/>
      <c r="CI14" s="873"/>
      <c r="DH14" s="584"/>
      <c r="DI14" s="883" t="s">
        <v>462</v>
      </c>
      <c r="DJ14" s="884" t="s">
        <v>19</v>
      </c>
      <c r="DK14" s="685">
        <v>43</v>
      </c>
      <c r="DL14" s="772">
        <v>43</v>
      </c>
      <c r="DM14" s="772">
        <v>43</v>
      </c>
      <c r="DN14" s="685">
        <v>43</v>
      </c>
      <c r="DO14" s="885">
        <v>43</v>
      </c>
      <c r="DP14" s="584"/>
      <c r="DS14" s="584"/>
      <c r="DT14" s="883" t="s">
        <v>484</v>
      </c>
      <c r="DU14" s="884" t="s">
        <v>19</v>
      </c>
      <c r="DV14" s="685">
        <v>14</v>
      </c>
      <c r="DW14" s="772">
        <v>14</v>
      </c>
      <c r="DX14" s="772">
        <v>14</v>
      </c>
      <c r="DY14" s="685">
        <v>14</v>
      </c>
      <c r="DZ14" s="885">
        <v>14</v>
      </c>
      <c r="EA14" s="584"/>
      <c r="EO14" s="584"/>
      <c r="EP14" s="883" t="s">
        <v>525</v>
      </c>
      <c r="EQ14" s="884" t="s">
        <v>19</v>
      </c>
      <c r="ER14" s="685">
        <v>10</v>
      </c>
      <c r="ES14" s="772">
        <v>10</v>
      </c>
      <c r="ET14" s="772">
        <v>10</v>
      </c>
      <c r="EU14" s="685">
        <v>10</v>
      </c>
      <c r="EV14" s="885">
        <v>10</v>
      </c>
      <c r="EW14" s="584"/>
      <c r="FK14" s="280"/>
      <c r="FL14" s="280"/>
      <c r="FM14" s="280"/>
      <c r="FN14" s="874"/>
      <c r="FO14" s="874"/>
      <c r="FP14" s="280"/>
      <c r="FQ14" s="874"/>
      <c r="FR14" s="874"/>
      <c r="FS14" s="280"/>
      <c r="FV14" s="280"/>
      <c r="FW14" s="280"/>
      <c r="FX14" s="280"/>
      <c r="FY14" s="874"/>
      <c r="FZ14" s="874"/>
      <c r="GA14" s="280"/>
      <c r="GB14" s="874"/>
      <c r="GC14" s="874"/>
      <c r="GD14" s="280"/>
    </row>
    <row r="15" spans="1:187" x14ac:dyDescent="0.25">
      <c r="B15" s="584"/>
      <c r="C15" s="883" t="s">
        <v>68</v>
      </c>
      <c r="D15" s="884" t="s">
        <v>19</v>
      </c>
      <c r="E15" s="685">
        <v>1005205814</v>
      </c>
      <c r="F15" s="772">
        <v>1099222000</v>
      </c>
      <c r="G15" s="772">
        <v>972425000</v>
      </c>
      <c r="H15" s="685">
        <v>1006110000</v>
      </c>
      <c r="I15" s="885">
        <v>1033610000</v>
      </c>
      <c r="J15" s="584"/>
      <c r="BE15" s="584"/>
      <c r="BF15" s="883" t="s">
        <v>368</v>
      </c>
      <c r="BG15" s="884" t="s">
        <v>19</v>
      </c>
      <c r="BH15" s="685">
        <v>10</v>
      </c>
      <c r="BI15" s="772">
        <v>10</v>
      </c>
      <c r="BJ15" s="772">
        <v>10</v>
      </c>
      <c r="BK15" s="685">
        <v>10</v>
      </c>
      <c r="BL15" s="885"/>
      <c r="BM15" s="584"/>
      <c r="CA15" s="280"/>
      <c r="CB15" s="280"/>
      <c r="CC15" s="280"/>
      <c r="CD15" s="874"/>
      <c r="CE15" s="874"/>
      <c r="CF15" s="280"/>
      <c r="CG15" s="874"/>
      <c r="CH15" s="874"/>
      <c r="CI15" s="280"/>
      <c r="DH15" s="584"/>
      <c r="DI15" s="883" t="s">
        <v>463</v>
      </c>
      <c r="DJ15" s="884" t="s">
        <v>19</v>
      </c>
      <c r="DK15" s="685">
        <v>570</v>
      </c>
      <c r="DL15" s="772">
        <v>570</v>
      </c>
      <c r="DM15" s="772">
        <v>570</v>
      </c>
      <c r="DN15" s="685">
        <v>570</v>
      </c>
      <c r="DO15" s="885">
        <v>570</v>
      </c>
      <c r="DP15" s="584"/>
      <c r="DS15" s="584"/>
      <c r="DT15" s="883" t="s">
        <v>485</v>
      </c>
      <c r="DU15" s="884" t="s">
        <v>19</v>
      </c>
      <c r="DV15" s="685">
        <v>12</v>
      </c>
      <c r="DW15" s="772">
        <v>12</v>
      </c>
      <c r="DX15" s="772">
        <v>12</v>
      </c>
      <c r="DY15" s="685">
        <v>12</v>
      </c>
      <c r="DZ15" s="885">
        <v>12</v>
      </c>
      <c r="EA15" s="584"/>
      <c r="EO15" s="280"/>
      <c r="EP15" s="886"/>
      <c r="EQ15" s="800"/>
      <c r="ER15" s="280"/>
      <c r="ES15" s="280"/>
      <c r="ET15" s="887"/>
      <c r="EU15" s="280"/>
      <c r="EV15" s="280"/>
      <c r="EW15" s="873"/>
    </row>
    <row r="16" spans="1:187" x14ac:dyDescent="0.25">
      <c r="B16" s="584"/>
      <c r="C16" s="883" t="s">
        <v>69</v>
      </c>
      <c r="D16" s="884" t="s">
        <v>19</v>
      </c>
      <c r="E16" s="685">
        <v>1005205814</v>
      </c>
      <c r="F16" s="772">
        <v>1099222000</v>
      </c>
      <c r="G16" s="772">
        <v>976425000</v>
      </c>
      <c r="H16" s="685">
        <v>1010110000</v>
      </c>
      <c r="I16" s="885">
        <v>1037610000</v>
      </c>
      <c r="J16" s="584"/>
      <c r="BE16" s="584"/>
      <c r="BF16" s="883" t="s">
        <v>369</v>
      </c>
      <c r="BG16" s="884" t="s">
        <v>19</v>
      </c>
      <c r="BH16" s="685">
        <v>8</v>
      </c>
      <c r="BI16" s="772">
        <v>8</v>
      </c>
      <c r="BJ16" s="772">
        <v>8</v>
      </c>
      <c r="BK16" s="685">
        <v>8</v>
      </c>
      <c r="BL16" s="885"/>
      <c r="BM16" s="584"/>
      <c r="DH16" s="584"/>
      <c r="DI16" s="883" t="s">
        <v>464</v>
      </c>
      <c r="DJ16" s="884" t="s">
        <v>19</v>
      </c>
      <c r="DK16" s="685">
        <v>320</v>
      </c>
      <c r="DL16" s="772">
        <v>320</v>
      </c>
      <c r="DM16" s="772">
        <v>320</v>
      </c>
      <c r="DN16" s="685">
        <v>320</v>
      </c>
      <c r="DO16" s="885">
        <v>320</v>
      </c>
      <c r="DP16" s="584"/>
      <c r="DS16" s="280"/>
      <c r="DT16" s="886"/>
      <c r="DU16" s="800"/>
      <c r="DV16" s="280"/>
      <c r="DW16" s="280"/>
      <c r="DX16" s="887"/>
      <c r="DY16" s="280"/>
      <c r="DZ16" s="280"/>
      <c r="EA16" s="873"/>
      <c r="EO16" s="280"/>
      <c r="EP16" s="280"/>
      <c r="EQ16" s="280"/>
      <c r="ER16" s="874"/>
      <c r="ES16" s="874"/>
      <c r="ET16" s="280"/>
      <c r="EU16" s="874"/>
      <c r="EV16" s="874"/>
      <c r="EW16" s="280"/>
    </row>
    <row r="17" spans="2:131" x14ac:dyDescent="0.25">
      <c r="B17" s="584"/>
      <c r="C17" s="883" t="s">
        <v>70</v>
      </c>
      <c r="D17" s="884" t="s">
        <v>19</v>
      </c>
      <c r="E17" s="685">
        <v>3</v>
      </c>
      <c r="F17" s="772">
        <v>3</v>
      </c>
      <c r="G17" s="772">
        <v>3</v>
      </c>
      <c r="H17" s="685">
        <v>3</v>
      </c>
      <c r="I17" s="885">
        <v>3</v>
      </c>
      <c r="J17" s="584"/>
      <c r="BE17" s="280"/>
      <c r="BF17" s="886"/>
      <c r="BG17" s="800"/>
      <c r="BH17" s="280"/>
      <c r="BI17" s="280"/>
      <c r="BJ17" s="887"/>
      <c r="BK17" s="280"/>
      <c r="BL17" s="280"/>
      <c r="BM17" s="873"/>
      <c r="DH17" s="584"/>
      <c r="DI17" s="883" t="s">
        <v>465</v>
      </c>
      <c r="DJ17" s="884" t="s">
        <v>19</v>
      </c>
      <c r="DK17" s="685">
        <v>160</v>
      </c>
      <c r="DL17" s="772">
        <v>160</v>
      </c>
      <c r="DM17" s="772">
        <v>160</v>
      </c>
      <c r="DN17" s="685">
        <v>160</v>
      </c>
      <c r="DO17" s="885">
        <v>160</v>
      </c>
      <c r="DP17" s="584"/>
      <c r="DS17" s="280"/>
      <c r="DT17" s="280"/>
      <c r="DU17" s="280"/>
      <c r="DV17" s="874"/>
      <c r="DW17" s="874"/>
      <c r="DX17" s="280"/>
      <c r="DY17" s="874"/>
      <c r="DZ17" s="874"/>
      <c r="EA17" s="280"/>
    </row>
    <row r="18" spans="2:131" x14ac:dyDescent="0.25">
      <c r="B18" s="280"/>
      <c r="C18" s="886"/>
      <c r="D18" s="800"/>
      <c r="E18" s="280"/>
      <c r="F18" s="280"/>
      <c r="G18" s="887"/>
      <c r="H18" s="280"/>
      <c r="I18" s="280"/>
      <c r="J18" s="873"/>
      <c r="BE18" s="280"/>
      <c r="BF18" s="280"/>
      <c r="BG18" s="280"/>
      <c r="BH18" s="874"/>
      <c r="BI18" s="874"/>
      <c r="BJ18" s="280"/>
      <c r="BK18" s="874"/>
      <c r="BL18" s="874"/>
      <c r="BM18" s="280"/>
      <c r="DH18" s="280"/>
      <c r="DI18" s="886"/>
      <c r="DJ18" s="800"/>
      <c r="DK18" s="280"/>
      <c r="DL18" s="280"/>
      <c r="DM18" s="887"/>
      <c r="DN18" s="280"/>
      <c r="DO18" s="280"/>
      <c r="DP18" s="873"/>
    </row>
    <row r="19" spans="2:131" x14ac:dyDescent="0.25">
      <c r="B19" s="280"/>
      <c r="C19" s="280"/>
      <c r="D19" s="280"/>
      <c r="E19" s="874"/>
      <c r="F19" s="874"/>
      <c r="G19" s="280"/>
      <c r="H19" s="874"/>
      <c r="I19" s="874"/>
      <c r="J19" s="280"/>
      <c r="DH19" s="280"/>
      <c r="DI19" s="280"/>
      <c r="DJ19" s="280"/>
      <c r="DK19" s="874"/>
      <c r="DL19" s="874"/>
      <c r="DM19" s="280"/>
      <c r="DN19" s="874"/>
      <c r="DO19" s="874"/>
      <c r="DP19" s="280"/>
    </row>
  </sheetData>
  <mergeCells count="45">
    <mergeCell ref="C3:I3"/>
    <mergeCell ref="E5:I5"/>
    <mergeCell ref="C8:I8"/>
    <mergeCell ref="N3:T3"/>
    <mergeCell ref="P5:T5"/>
    <mergeCell ref="N8:T8"/>
    <mergeCell ref="Y3:AE3"/>
    <mergeCell ref="AA5:AE5"/>
    <mergeCell ref="Y8:AE8"/>
    <mergeCell ref="AJ3:AP3"/>
    <mergeCell ref="AL5:AP5"/>
    <mergeCell ref="AJ8:AP8"/>
    <mergeCell ref="AU3:BA3"/>
    <mergeCell ref="AW5:BA5"/>
    <mergeCell ref="AU8:BA8"/>
    <mergeCell ref="BF3:BL3"/>
    <mergeCell ref="BH5:BL5"/>
    <mergeCell ref="BF8:BL8"/>
    <mergeCell ref="BQ3:BW3"/>
    <mergeCell ref="BS5:BW5"/>
    <mergeCell ref="BQ8:BW8"/>
    <mergeCell ref="CB3:CH3"/>
    <mergeCell ref="CD5:CH5"/>
    <mergeCell ref="CB8:CH8"/>
    <mergeCell ref="DI3:DO3"/>
    <mergeCell ref="DK5:DO5"/>
    <mergeCell ref="DI8:DO8"/>
    <mergeCell ref="DT3:DZ3"/>
    <mergeCell ref="DV5:DZ5"/>
    <mergeCell ref="DT8:DZ8"/>
    <mergeCell ref="EE3:EK3"/>
    <mergeCell ref="EG5:EK5"/>
    <mergeCell ref="EE8:EK8"/>
    <mergeCell ref="EP3:EV3"/>
    <mergeCell ref="ER5:EV5"/>
    <mergeCell ref="EP8:EV8"/>
    <mergeCell ref="FW3:GC3"/>
    <mergeCell ref="FY5:GC5"/>
    <mergeCell ref="FW8:GC8"/>
    <mergeCell ref="FA3:FG3"/>
    <mergeCell ref="FC5:FG5"/>
    <mergeCell ref="FA8:FG8"/>
    <mergeCell ref="FL3:FR3"/>
    <mergeCell ref="FN5:FR5"/>
    <mergeCell ref="FL8:FR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9"/>
  <sheetViews>
    <sheetView showGridLines="0" topLeftCell="A4" workbookViewId="0">
      <selection activeCell="C25" sqref="C25"/>
    </sheetView>
  </sheetViews>
  <sheetFormatPr defaultRowHeight="15" x14ac:dyDescent="0.25"/>
  <cols>
    <col min="1" max="2" width="9.5703125" customWidth="1"/>
    <col min="3" max="3" width="85.7109375" customWidth="1"/>
    <col min="4" max="7" width="12.28515625" customWidth="1"/>
  </cols>
  <sheetData>
    <row r="1" spans="1:26" x14ac:dyDescent="0.25">
      <c r="A1" s="49" t="s">
        <v>80</v>
      </c>
      <c r="B1" s="51"/>
      <c r="C1" s="50"/>
      <c r="D1" s="52"/>
      <c r="E1" s="51"/>
      <c r="F1" s="51"/>
      <c r="G1" s="51"/>
      <c r="H1" s="22"/>
      <c r="I1" s="22"/>
      <c r="J1" s="22"/>
      <c r="K1" s="22"/>
      <c r="L1" s="22"/>
      <c r="M1" s="22"/>
      <c r="N1" s="22"/>
      <c r="O1" s="22"/>
      <c r="P1" s="22"/>
      <c r="Q1" s="22"/>
      <c r="R1" s="22"/>
      <c r="S1" s="22"/>
      <c r="T1" s="22"/>
      <c r="U1" s="22"/>
      <c r="V1" s="22"/>
      <c r="W1" s="22"/>
      <c r="X1" s="22"/>
      <c r="Y1" s="22"/>
      <c r="Z1" s="22"/>
    </row>
    <row r="2" spans="1:26" x14ac:dyDescent="0.25">
      <c r="A2" s="33"/>
      <c r="B2" s="53"/>
      <c r="C2" s="54"/>
      <c r="D2" s="33"/>
      <c r="E2" s="33"/>
      <c r="F2" s="33"/>
      <c r="G2" s="33"/>
      <c r="H2" s="22"/>
      <c r="I2" s="22"/>
      <c r="J2" s="22"/>
      <c r="K2" s="22"/>
      <c r="L2" s="22"/>
      <c r="M2" s="22"/>
      <c r="N2" s="22"/>
      <c r="O2" s="22"/>
      <c r="P2" s="22"/>
      <c r="Q2" s="22"/>
      <c r="R2" s="22"/>
      <c r="S2" s="22"/>
      <c r="T2" s="22"/>
      <c r="U2" s="22"/>
      <c r="V2" s="22"/>
      <c r="W2" s="22"/>
      <c r="X2" s="22"/>
      <c r="Y2" s="22"/>
      <c r="Z2" s="22"/>
    </row>
    <row r="3" spans="1:26" ht="21" x14ac:dyDescent="0.35">
      <c r="A3" s="991" t="s">
        <v>142</v>
      </c>
      <c r="B3" s="992"/>
      <c r="C3" s="992"/>
      <c r="D3" s="992"/>
      <c r="E3" s="992"/>
      <c r="F3" s="992"/>
      <c r="G3" s="993"/>
      <c r="H3" s="22"/>
      <c r="I3" s="22"/>
      <c r="J3" s="22"/>
      <c r="K3" s="22"/>
      <c r="L3" s="22"/>
      <c r="M3" s="22"/>
      <c r="N3" s="22"/>
      <c r="O3" s="22"/>
      <c r="P3" s="22"/>
      <c r="Q3" s="22"/>
      <c r="R3" s="22"/>
      <c r="S3" s="22"/>
      <c r="T3" s="22"/>
      <c r="U3" s="22"/>
      <c r="V3" s="22"/>
      <c r="W3" s="22"/>
      <c r="X3" s="22"/>
      <c r="Y3" s="22"/>
      <c r="Z3" s="22"/>
    </row>
    <row r="4" spans="1:26" x14ac:dyDescent="0.25">
      <c r="A4" s="2"/>
      <c r="B4" s="55"/>
      <c r="C4" s="1"/>
      <c r="D4" s="2"/>
      <c r="E4" s="2"/>
      <c r="F4" s="2"/>
      <c r="G4" s="2"/>
      <c r="H4" s="14"/>
      <c r="I4" s="14"/>
      <c r="J4" s="14"/>
      <c r="K4" s="14"/>
      <c r="L4" s="14"/>
      <c r="M4" s="14"/>
      <c r="N4" s="14"/>
      <c r="O4" s="14"/>
      <c r="P4" s="14"/>
      <c r="Q4" s="14"/>
      <c r="R4" s="14"/>
      <c r="S4" s="14"/>
      <c r="T4" s="14"/>
      <c r="U4" s="14"/>
      <c r="V4" s="14"/>
      <c r="W4" s="14"/>
      <c r="X4" s="14"/>
      <c r="Y4" s="14"/>
      <c r="Z4" s="14"/>
    </row>
    <row r="5" spans="1:26" x14ac:dyDescent="0.25">
      <c r="A5" s="33"/>
      <c r="B5" s="53"/>
      <c r="C5" s="54"/>
      <c r="D5" s="63">
        <f>'(B1) Inf. i Përgj.'!$B$7</f>
        <v>2023</v>
      </c>
      <c r="E5" s="17">
        <f>D5+1</f>
        <v>2024</v>
      </c>
      <c r="F5" s="17">
        <f>D5+2</f>
        <v>2025</v>
      </c>
      <c r="G5" s="17">
        <f>D5+3</f>
        <v>2026</v>
      </c>
      <c r="H5" s="22"/>
      <c r="I5" s="22"/>
      <c r="J5" s="22"/>
      <c r="K5" s="22"/>
      <c r="L5" s="22"/>
      <c r="M5" s="22"/>
      <c r="N5" s="22"/>
      <c r="O5" s="22"/>
      <c r="P5" s="22"/>
      <c r="Q5" s="22"/>
      <c r="R5" s="22"/>
      <c r="S5" s="22"/>
      <c r="T5" s="22"/>
      <c r="U5" s="22"/>
      <c r="V5" s="22"/>
      <c r="W5" s="22"/>
      <c r="X5" s="22"/>
      <c r="Y5" s="22"/>
      <c r="Z5" s="22"/>
    </row>
    <row r="6" spans="1:26" ht="27.75" hidden="1" customHeight="1" x14ac:dyDescent="0.25">
      <c r="A6" s="36"/>
      <c r="B6" s="57"/>
      <c r="C6" s="58"/>
      <c r="D6" s="56"/>
      <c r="E6" s="56"/>
      <c r="F6" s="56"/>
      <c r="G6" s="56"/>
      <c r="H6" s="39"/>
      <c r="I6" s="39"/>
      <c r="J6" s="39"/>
      <c r="K6" s="39"/>
      <c r="L6" s="39"/>
      <c r="M6" s="39"/>
      <c r="N6" s="39"/>
      <c r="O6" s="39"/>
      <c r="P6" s="39"/>
      <c r="Q6" s="39"/>
      <c r="R6" s="39"/>
      <c r="S6" s="39"/>
      <c r="T6" s="39"/>
      <c r="U6" s="39"/>
      <c r="V6" s="39"/>
      <c r="W6" s="39"/>
      <c r="X6" s="39"/>
      <c r="Y6" s="39"/>
      <c r="Z6" s="39"/>
    </row>
    <row r="7" spans="1:26" ht="35.25" customHeight="1" x14ac:dyDescent="0.25">
      <c r="A7" s="59"/>
      <c r="B7" s="60"/>
      <c r="C7" s="61"/>
      <c r="D7" s="56" t="s">
        <v>143</v>
      </c>
      <c r="E7" s="994" t="s">
        <v>144</v>
      </c>
      <c r="F7" s="995"/>
      <c r="G7" s="996"/>
      <c r="H7" s="62"/>
      <c r="I7" s="62"/>
      <c r="J7" s="62"/>
      <c r="K7" s="62"/>
      <c r="L7" s="62"/>
      <c r="M7" s="62"/>
      <c r="N7" s="62"/>
      <c r="O7" s="62"/>
      <c r="P7" s="62"/>
      <c r="Q7" s="62"/>
      <c r="R7" s="62"/>
      <c r="S7" s="62"/>
      <c r="T7" s="62"/>
      <c r="U7" s="62"/>
      <c r="V7" s="62"/>
      <c r="W7" s="62"/>
      <c r="X7" s="62"/>
      <c r="Y7" s="62"/>
      <c r="Z7" s="62"/>
    </row>
    <row r="8" spans="1:26" x14ac:dyDescent="0.25">
      <c r="A8" s="573" t="s">
        <v>49</v>
      </c>
      <c r="B8" s="574" t="s">
        <v>606</v>
      </c>
      <c r="C8" s="575" t="s">
        <v>11</v>
      </c>
      <c r="D8" s="576"/>
      <c r="E8" s="576"/>
      <c r="F8" s="576"/>
      <c r="G8" s="576"/>
      <c r="H8" s="22"/>
      <c r="I8" s="22"/>
      <c r="J8" s="22"/>
      <c r="K8" s="22"/>
      <c r="L8" s="22"/>
      <c r="M8" s="22"/>
      <c r="N8" s="22"/>
      <c r="O8" s="22"/>
      <c r="P8" s="22"/>
      <c r="Q8" s="22"/>
      <c r="R8" s="22"/>
      <c r="S8" s="22"/>
      <c r="T8" s="22"/>
      <c r="U8" s="22"/>
      <c r="V8" s="22"/>
      <c r="W8" s="22"/>
      <c r="X8" s="22"/>
      <c r="Y8" s="22"/>
      <c r="Z8" s="22"/>
    </row>
    <row r="9" spans="1:26" x14ac:dyDescent="0.25">
      <c r="A9" s="573" t="s">
        <v>49</v>
      </c>
      <c r="B9" s="574" t="s">
        <v>608</v>
      </c>
      <c r="C9" s="575" t="s">
        <v>208</v>
      </c>
      <c r="D9" s="576"/>
      <c r="E9" s="576">
        <v>0</v>
      </c>
      <c r="F9" s="576">
        <v>0</v>
      </c>
      <c r="G9" s="576">
        <v>0</v>
      </c>
      <c r="H9" s="22"/>
      <c r="I9" s="22"/>
      <c r="J9" s="22"/>
      <c r="K9" s="22"/>
      <c r="L9" s="22"/>
      <c r="M9" s="22"/>
      <c r="N9" s="22"/>
      <c r="O9" s="22"/>
      <c r="P9" s="22"/>
      <c r="Q9" s="22"/>
      <c r="R9" s="22"/>
      <c r="S9" s="22"/>
      <c r="T9" s="22"/>
      <c r="U9" s="22"/>
      <c r="V9" s="22"/>
      <c r="W9" s="22"/>
      <c r="X9" s="22"/>
      <c r="Y9" s="22"/>
      <c r="Z9" s="22"/>
    </row>
    <row r="10" spans="1:26" x14ac:dyDescent="0.25">
      <c r="A10" s="573" t="s">
        <v>49</v>
      </c>
      <c r="B10" s="574" t="s">
        <v>630</v>
      </c>
      <c r="C10" s="575" t="s">
        <v>885</v>
      </c>
      <c r="D10" s="576">
        <v>8414</v>
      </c>
      <c r="E10" s="576">
        <v>30017</v>
      </c>
      <c r="F10" s="576">
        <v>30017</v>
      </c>
      <c r="G10" s="576">
        <v>30017</v>
      </c>
      <c r="H10" s="22"/>
      <c r="I10" s="22"/>
      <c r="J10" s="22"/>
      <c r="K10" s="22"/>
      <c r="L10" s="22"/>
      <c r="M10" s="22"/>
      <c r="N10" s="22"/>
      <c r="O10" s="22"/>
      <c r="P10" s="22"/>
      <c r="Q10" s="22"/>
      <c r="R10" s="22"/>
      <c r="S10" s="22"/>
      <c r="T10" s="22"/>
      <c r="U10" s="22"/>
      <c r="V10" s="22"/>
      <c r="W10" s="22"/>
      <c r="X10" s="22"/>
      <c r="Y10" s="22"/>
      <c r="Z10" s="22"/>
    </row>
    <row r="11" spans="1:26" x14ac:dyDescent="0.25">
      <c r="A11" s="573" t="s">
        <v>49</v>
      </c>
      <c r="B11" s="574" t="s">
        <v>627</v>
      </c>
      <c r="C11" s="575" t="s">
        <v>887</v>
      </c>
      <c r="D11" s="576"/>
      <c r="E11" s="576"/>
      <c r="F11" s="576"/>
      <c r="G11" s="576"/>
      <c r="H11" s="22"/>
      <c r="I11" s="22"/>
      <c r="J11" s="22"/>
      <c r="K11" s="22"/>
      <c r="L11" s="22"/>
      <c r="M11" s="22"/>
      <c r="N11" s="22"/>
      <c r="O11" s="22"/>
      <c r="P11" s="22"/>
      <c r="Q11" s="22"/>
      <c r="R11" s="22"/>
      <c r="S11" s="22"/>
      <c r="T11" s="22"/>
      <c r="U11" s="22"/>
      <c r="V11" s="22"/>
      <c r="W11" s="22"/>
      <c r="X11" s="22"/>
      <c r="Y11" s="22"/>
      <c r="Z11" s="22"/>
    </row>
    <row r="12" spans="1:26" x14ac:dyDescent="0.25">
      <c r="A12" s="573" t="s">
        <v>49</v>
      </c>
      <c r="B12" s="574" t="s">
        <v>610</v>
      </c>
      <c r="C12" s="575" t="s">
        <v>890</v>
      </c>
      <c r="D12" s="576"/>
      <c r="E12" s="576"/>
      <c r="F12" s="576"/>
      <c r="G12" s="576"/>
      <c r="H12" s="22"/>
      <c r="I12" s="22"/>
      <c r="J12" s="22"/>
      <c r="K12" s="22"/>
      <c r="L12" s="22"/>
      <c r="M12" s="22"/>
      <c r="N12" s="22"/>
      <c r="O12" s="22"/>
      <c r="P12" s="22"/>
      <c r="Q12" s="22"/>
      <c r="R12" s="22"/>
      <c r="S12" s="22"/>
      <c r="T12" s="22"/>
      <c r="U12" s="22"/>
      <c r="V12" s="22"/>
      <c r="W12" s="22"/>
      <c r="X12" s="22"/>
      <c r="Y12" s="22"/>
      <c r="Z12" s="22"/>
    </row>
    <row r="13" spans="1:26" x14ac:dyDescent="0.25">
      <c r="A13" s="573" t="s">
        <v>49</v>
      </c>
      <c r="B13" s="574" t="s">
        <v>612</v>
      </c>
      <c r="C13" s="575" t="s">
        <v>891</v>
      </c>
      <c r="D13" s="576">
        <v>9841</v>
      </c>
      <c r="E13" s="576">
        <v>14256</v>
      </c>
      <c r="F13" s="576">
        <v>14256</v>
      </c>
      <c r="G13" s="576">
        <v>14256</v>
      </c>
      <c r="H13" s="22"/>
      <c r="I13" s="22"/>
      <c r="J13" s="22"/>
      <c r="K13" s="22"/>
      <c r="L13" s="22"/>
      <c r="M13" s="22"/>
      <c r="N13" s="22"/>
      <c r="O13" s="22"/>
      <c r="P13" s="22"/>
      <c r="Q13" s="22"/>
      <c r="R13" s="22"/>
      <c r="S13" s="22"/>
      <c r="T13" s="22"/>
      <c r="U13" s="22"/>
      <c r="V13" s="22"/>
      <c r="W13" s="22"/>
      <c r="X13" s="22"/>
      <c r="Y13" s="22"/>
      <c r="Z13" s="22"/>
    </row>
    <row r="14" spans="1:26" x14ac:dyDescent="0.25">
      <c r="A14" s="573" t="s">
        <v>49</v>
      </c>
      <c r="B14" s="574" t="s">
        <v>613</v>
      </c>
      <c r="C14" s="575" t="s">
        <v>894</v>
      </c>
      <c r="D14" s="576">
        <v>441</v>
      </c>
      <c r="E14" s="576">
        <v>18174</v>
      </c>
      <c r="F14" s="576">
        <v>18174</v>
      </c>
      <c r="G14" s="576">
        <v>18174</v>
      </c>
      <c r="H14" s="22"/>
      <c r="I14" s="22"/>
      <c r="J14" s="22"/>
      <c r="K14" s="22"/>
      <c r="L14" s="22"/>
      <c r="M14" s="22"/>
      <c r="N14" s="22"/>
      <c r="O14" s="22"/>
      <c r="P14" s="22"/>
      <c r="Q14" s="22"/>
      <c r="R14" s="22"/>
      <c r="S14" s="22"/>
      <c r="T14" s="22"/>
      <c r="U14" s="22"/>
      <c r="V14" s="22"/>
      <c r="W14" s="22"/>
      <c r="X14" s="22"/>
      <c r="Y14" s="22"/>
      <c r="Z14" s="22"/>
    </row>
    <row r="15" spans="1:26" x14ac:dyDescent="0.25">
      <c r="A15" s="573" t="s">
        <v>49</v>
      </c>
      <c r="B15" s="574" t="s">
        <v>615</v>
      </c>
      <c r="C15" s="575" t="s">
        <v>896</v>
      </c>
      <c r="D15" s="576"/>
      <c r="E15" s="576">
        <v>14335</v>
      </c>
      <c r="F15" s="576">
        <v>14335</v>
      </c>
      <c r="G15" s="576">
        <v>14335</v>
      </c>
      <c r="H15" s="22"/>
      <c r="I15" s="22"/>
      <c r="J15" s="22"/>
      <c r="K15" s="22"/>
      <c r="L15" s="22"/>
      <c r="M15" s="22"/>
      <c r="N15" s="22"/>
      <c r="O15" s="22"/>
      <c r="P15" s="22"/>
      <c r="Q15" s="22"/>
      <c r="R15" s="22"/>
      <c r="S15" s="22"/>
      <c r="T15" s="22"/>
      <c r="U15" s="22"/>
      <c r="V15" s="22"/>
      <c r="W15" s="22"/>
      <c r="X15" s="22"/>
      <c r="Y15" s="22"/>
      <c r="Z15" s="22"/>
    </row>
    <row r="16" spans="1:26" x14ac:dyDescent="0.25">
      <c r="A16" s="573" t="s">
        <v>49</v>
      </c>
      <c r="B16" s="574" t="s">
        <v>897</v>
      </c>
      <c r="C16" s="575" t="s">
        <v>898</v>
      </c>
      <c r="D16" s="576"/>
      <c r="E16" s="576"/>
      <c r="F16" s="576"/>
      <c r="G16" s="576"/>
      <c r="H16" s="22"/>
      <c r="I16" s="22"/>
      <c r="J16" s="22"/>
      <c r="K16" s="22"/>
      <c r="L16" s="22"/>
      <c r="M16" s="22"/>
      <c r="N16" s="22"/>
      <c r="O16" s="22"/>
      <c r="P16" s="22"/>
      <c r="Q16" s="22"/>
      <c r="R16" s="22"/>
      <c r="S16" s="22"/>
      <c r="T16" s="22"/>
      <c r="U16" s="22"/>
      <c r="V16" s="22"/>
      <c r="W16" s="22"/>
      <c r="X16" s="22"/>
      <c r="Y16" s="22"/>
      <c r="Z16" s="22"/>
    </row>
    <row r="17" spans="1:26" x14ac:dyDescent="0.25">
      <c r="A17" s="573" t="s">
        <v>49</v>
      </c>
      <c r="B17" s="574" t="s">
        <v>628</v>
      </c>
      <c r="C17" s="575" t="s">
        <v>899</v>
      </c>
      <c r="D17" s="576"/>
      <c r="E17" s="576">
        <v>5700</v>
      </c>
      <c r="F17" s="576">
        <v>5700</v>
      </c>
      <c r="G17" s="576">
        <v>5700</v>
      </c>
      <c r="H17" s="22"/>
      <c r="I17" s="22"/>
      <c r="J17" s="22"/>
      <c r="K17" s="22"/>
      <c r="L17" s="22"/>
      <c r="M17" s="22"/>
      <c r="N17" s="22"/>
      <c r="O17" s="22"/>
      <c r="P17" s="22"/>
      <c r="Q17" s="22"/>
      <c r="R17" s="22"/>
      <c r="S17" s="22"/>
      <c r="T17" s="22"/>
      <c r="U17" s="22"/>
      <c r="V17" s="22"/>
      <c r="W17" s="22"/>
      <c r="X17" s="22"/>
      <c r="Y17" s="22"/>
      <c r="Z17" s="22"/>
    </row>
    <row r="18" spans="1:26" x14ac:dyDescent="0.25">
      <c r="A18" s="573" t="s">
        <v>49</v>
      </c>
      <c r="B18" s="574" t="s">
        <v>617</v>
      </c>
      <c r="C18" s="575" t="s">
        <v>372</v>
      </c>
      <c r="D18" s="576"/>
      <c r="E18" s="576"/>
      <c r="F18" s="576"/>
      <c r="G18" s="576"/>
      <c r="H18" s="22"/>
      <c r="I18" s="22"/>
      <c r="J18" s="22"/>
      <c r="K18" s="22"/>
      <c r="L18" s="22"/>
      <c r="M18" s="22"/>
      <c r="N18" s="22"/>
      <c r="O18" s="22"/>
      <c r="P18" s="22"/>
      <c r="Q18" s="22"/>
      <c r="R18" s="22"/>
      <c r="S18" s="22"/>
      <c r="T18" s="22"/>
      <c r="U18" s="22"/>
      <c r="V18" s="22"/>
      <c r="W18" s="22"/>
      <c r="X18" s="22"/>
      <c r="Y18" s="22"/>
      <c r="Z18" s="22"/>
    </row>
    <row r="19" spans="1:26" x14ac:dyDescent="0.25">
      <c r="A19" s="573" t="s">
        <v>49</v>
      </c>
      <c r="B19" s="574" t="s">
        <v>618</v>
      </c>
      <c r="C19" s="575" t="s">
        <v>384</v>
      </c>
      <c r="D19" s="576"/>
      <c r="E19" s="576"/>
      <c r="F19" s="576"/>
      <c r="G19" s="576"/>
      <c r="H19" s="22"/>
      <c r="I19" s="22"/>
      <c r="J19" s="22"/>
      <c r="K19" s="22"/>
      <c r="L19" s="22"/>
      <c r="M19" s="22"/>
      <c r="N19" s="22"/>
      <c r="O19" s="22"/>
      <c r="P19" s="22"/>
      <c r="Q19" s="22"/>
      <c r="R19" s="22"/>
      <c r="S19" s="22"/>
      <c r="T19" s="22"/>
      <c r="U19" s="22"/>
      <c r="V19" s="22"/>
      <c r="W19" s="22"/>
      <c r="X19" s="22"/>
      <c r="Y19" s="22"/>
      <c r="Z19" s="22"/>
    </row>
    <row r="20" spans="1:26" x14ac:dyDescent="0.25">
      <c r="A20" s="573" t="s">
        <v>49</v>
      </c>
      <c r="B20" s="574" t="s">
        <v>632</v>
      </c>
      <c r="C20" s="575" t="s">
        <v>581</v>
      </c>
      <c r="D20" s="576"/>
      <c r="E20" s="576"/>
      <c r="F20" s="576"/>
      <c r="G20" s="576"/>
      <c r="H20" s="22"/>
      <c r="I20" s="22"/>
      <c r="J20" s="22"/>
      <c r="K20" s="22"/>
      <c r="L20" s="22"/>
      <c r="M20" s="22"/>
      <c r="N20" s="22"/>
      <c r="O20" s="22"/>
      <c r="P20" s="22"/>
      <c r="Q20" s="22"/>
      <c r="R20" s="22"/>
      <c r="S20" s="22"/>
      <c r="T20" s="22"/>
      <c r="U20" s="22"/>
      <c r="V20" s="22"/>
      <c r="W20" s="22"/>
      <c r="X20" s="22"/>
      <c r="Y20" s="22"/>
      <c r="Z20" s="22"/>
    </row>
    <row r="21" spans="1:26" x14ac:dyDescent="0.25">
      <c r="A21" s="573" t="s">
        <v>49</v>
      </c>
      <c r="B21" s="574" t="s">
        <v>901</v>
      </c>
      <c r="C21" s="575" t="s">
        <v>902</v>
      </c>
      <c r="D21" s="576"/>
      <c r="E21" s="576"/>
      <c r="F21" s="576"/>
      <c r="G21" s="576"/>
      <c r="H21" s="22"/>
      <c r="I21" s="22"/>
      <c r="J21" s="22"/>
      <c r="K21" s="22"/>
      <c r="L21" s="22"/>
      <c r="M21" s="22"/>
      <c r="N21" s="22"/>
      <c r="O21" s="22"/>
      <c r="P21" s="22"/>
      <c r="Q21" s="22"/>
      <c r="R21" s="22"/>
      <c r="S21" s="22"/>
      <c r="T21" s="22"/>
      <c r="U21" s="22"/>
      <c r="V21" s="22"/>
      <c r="W21" s="22"/>
      <c r="X21" s="22"/>
      <c r="Y21" s="22"/>
      <c r="Z21" s="22"/>
    </row>
    <row r="22" spans="1:26" x14ac:dyDescent="0.25">
      <c r="A22" s="573" t="s">
        <v>49</v>
      </c>
      <c r="B22" s="574" t="s">
        <v>620</v>
      </c>
      <c r="C22" s="575" t="s">
        <v>903</v>
      </c>
      <c r="D22" s="576"/>
      <c r="E22" s="576"/>
      <c r="F22" s="576"/>
      <c r="G22" s="576"/>
      <c r="H22" s="22"/>
      <c r="I22" s="22"/>
      <c r="J22" s="22"/>
      <c r="K22" s="22"/>
      <c r="L22" s="22"/>
      <c r="M22" s="22"/>
      <c r="N22" s="22"/>
      <c r="O22" s="22"/>
      <c r="P22" s="22"/>
      <c r="Q22" s="22"/>
      <c r="R22" s="22"/>
      <c r="S22" s="22"/>
      <c r="T22" s="22"/>
      <c r="U22" s="22"/>
      <c r="V22" s="22"/>
      <c r="W22" s="22"/>
      <c r="X22" s="22"/>
      <c r="Y22" s="22"/>
      <c r="Z22" s="22"/>
    </row>
    <row r="23" spans="1:26" x14ac:dyDescent="0.25">
      <c r="A23" s="573" t="s">
        <v>49</v>
      </c>
      <c r="B23" s="574" t="s">
        <v>622</v>
      </c>
      <c r="C23" s="575" t="s">
        <v>905</v>
      </c>
      <c r="D23" s="576"/>
      <c r="E23" s="576"/>
      <c r="F23" s="576"/>
      <c r="G23" s="576"/>
      <c r="H23" s="22"/>
      <c r="I23" s="22"/>
      <c r="J23" s="22"/>
      <c r="K23" s="22"/>
      <c r="L23" s="22"/>
      <c r="M23" s="22"/>
      <c r="N23" s="22"/>
      <c r="O23" s="22"/>
      <c r="P23" s="22"/>
      <c r="Q23" s="22"/>
      <c r="R23" s="22"/>
      <c r="S23" s="22"/>
      <c r="T23" s="22"/>
      <c r="U23" s="22"/>
      <c r="V23" s="22"/>
      <c r="W23" s="22"/>
      <c r="X23" s="22"/>
      <c r="Y23" s="22"/>
      <c r="Z23" s="22"/>
    </row>
    <row r="24" spans="1:26" x14ac:dyDescent="0.25">
      <c r="A24" s="573" t="s">
        <v>49</v>
      </c>
      <c r="B24" s="574" t="s">
        <v>623</v>
      </c>
      <c r="C24" s="575" t="s">
        <v>906</v>
      </c>
      <c r="D24" s="576">
        <v>2199</v>
      </c>
      <c r="E24" s="576">
        <v>65618</v>
      </c>
      <c r="F24" s="576">
        <v>65618</v>
      </c>
      <c r="G24" s="576">
        <v>65618</v>
      </c>
      <c r="H24" s="22"/>
      <c r="I24" s="22"/>
      <c r="J24" s="22"/>
      <c r="K24" s="22"/>
      <c r="L24" s="22"/>
      <c r="M24" s="22"/>
      <c r="N24" s="22"/>
      <c r="O24" s="22"/>
      <c r="P24" s="22"/>
      <c r="Q24" s="22"/>
      <c r="R24" s="22"/>
      <c r="S24" s="22"/>
      <c r="T24" s="22"/>
      <c r="U24" s="22"/>
      <c r="V24" s="22"/>
      <c r="W24" s="22"/>
      <c r="X24" s="22"/>
      <c r="Y24" s="22"/>
      <c r="Z24" s="22"/>
    </row>
    <row r="25" spans="1:26" x14ac:dyDescent="0.25">
      <c r="A25" s="573" t="s">
        <v>49</v>
      </c>
      <c r="B25" s="574" t="s">
        <v>624</v>
      </c>
      <c r="C25" s="575" t="s">
        <v>908</v>
      </c>
      <c r="D25" s="576">
        <v>914</v>
      </c>
      <c r="E25" s="576">
        <v>10090</v>
      </c>
      <c r="F25" s="576">
        <v>10090</v>
      </c>
      <c r="G25" s="576">
        <v>10090</v>
      </c>
    </row>
    <row r="26" spans="1:26" s="33" customFormat="1" ht="12.75" x14ac:dyDescent="0.2">
      <c r="A26" s="573" t="s">
        <v>49</v>
      </c>
      <c r="B26" s="574" t="s">
        <v>625</v>
      </c>
      <c r="C26" s="575" t="s">
        <v>486</v>
      </c>
      <c r="D26" s="576"/>
      <c r="E26" s="576"/>
      <c r="F26" s="576"/>
      <c r="G26" s="576"/>
    </row>
    <row r="27" spans="1:26" x14ac:dyDescent="0.25">
      <c r="A27" s="573" t="s">
        <v>49</v>
      </c>
      <c r="B27" s="574" t="s">
        <v>911</v>
      </c>
      <c r="C27" s="575" t="s">
        <v>912</v>
      </c>
      <c r="D27" s="576"/>
      <c r="E27" s="576"/>
      <c r="F27" s="576"/>
      <c r="G27" s="576"/>
    </row>
    <row r="29" spans="1:26" x14ac:dyDescent="0.25">
      <c r="A29" s="340" t="s">
        <v>913</v>
      </c>
      <c r="B29" s="341"/>
      <c r="C29" s="342"/>
      <c r="D29" s="343">
        <f>SUM(D8:D27)</f>
        <v>21809</v>
      </c>
      <c r="E29" s="343">
        <f t="shared" ref="E29:G29" si="0">SUM(E8:E27)</f>
        <v>158190</v>
      </c>
      <c r="F29" s="343">
        <f t="shared" si="0"/>
        <v>158190</v>
      </c>
      <c r="G29" s="343">
        <f t="shared" si="0"/>
        <v>158190</v>
      </c>
    </row>
  </sheetData>
  <mergeCells count="2">
    <mergeCell ref="A3:G3"/>
    <mergeCell ref="E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Z106"/>
  <sheetViews>
    <sheetView showGridLines="0" topLeftCell="A82" workbookViewId="0">
      <selection activeCell="L104" sqref="L104"/>
    </sheetView>
  </sheetViews>
  <sheetFormatPr defaultRowHeight="15" x14ac:dyDescent="0.25"/>
  <cols>
    <col min="1" max="1" width="10.5703125" customWidth="1"/>
    <col min="2" max="2" width="33.5703125" customWidth="1"/>
    <col min="3" max="5" width="13.7109375" customWidth="1"/>
  </cols>
  <sheetData>
    <row r="1" spans="1:26" x14ac:dyDescent="0.25">
      <c r="A1" s="84" t="s">
        <v>80</v>
      </c>
      <c r="B1" s="85"/>
      <c r="C1" s="85"/>
      <c r="D1" s="85"/>
      <c r="E1" s="86"/>
      <c r="F1" s="77"/>
      <c r="G1" s="77"/>
      <c r="H1" s="77"/>
      <c r="I1" s="77"/>
      <c r="J1" s="77"/>
      <c r="K1" s="77"/>
      <c r="L1" s="77"/>
      <c r="M1" s="77"/>
      <c r="N1" s="77"/>
      <c r="O1" s="77"/>
      <c r="P1" s="77"/>
      <c r="Q1" s="77"/>
      <c r="R1" s="77"/>
      <c r="S1" s="77"/>
      <c r="T1" s="77"/>
      <c r="U1" s="77"/>
      <c r="V1" s="77"/>
      <c r="W1" s="77"/>
      <c r="X1" s="77"/>
      <c r="Y1" s="77"/>
      <c r="Z1" s="77"/>
    </row>
    <row r="2" spans="1:26" x14ac:dyDescent="0.25">
      <c r="A2" s="8"/>
      <c r="B2" s="8"/>
      <c r="C2" s="8"/>
      <c r="D2" s="87"/>
      <c r="E2" s="87"/>
      <c r="F2" s="77"/>
      <c r="G2" s="77"/>
      <c r="H2" s="77"/>
      <c r="I2" s="77"/>
      <c r="J2" s="77"/>
      <c r="K2" s="77"/>
      <c r="L2" s="77"/>
      <c r="M2" s="77"/>
      <c r="N2" s="77"/>
      <c r="O2" s="77"/>
      <c r="P2" s="77"/>
      <c r="Q2" s="77"/>
      <c r="R2" s="77"/>
      <c r="S2" s="77"/>
      <c r="T2" s="77"/>
      <c r="U2" s="77"/>
      <c r="V2" s="77"/>
      <c r="W2" s="77"/>
      <c r="X2" s="77"/>
      <c r="Y2" s="77"/>
      <c r="Z2" s="77"/>
    </row>
    <row r="3" spans="1:26" ht="21" x14ac:dyDescent="0.25">
      <c r="A3" s="961" t="s">
        <v>141</v>
      </c>
      <c r="B3" s="962"/>
      <c r="C3" s="962"/>
      <c r="D3" s="962"/>
      <c r="E3" s="963"/>
      <c r="F3" s="77"/>
      <c r="G3" s="77"/>
      <c r="H3" s="77"/>
      <c r="I3" s="77"/>
      <c r="J3" s="77"/>
      <c r="K3" s="77"/>
      <c r="L3" s="77"/>
      <c r="M3" s="77"/>
      <c r="N3" s="77"/>
      <c r="O3" s="77"/>
      <c r="P3" s="77"/>
      <c r="Q3" s="77"/>
      <c r="R3" s="77"/>
      <c r="S3" s="77"/>
      <c r="T3" s="77"/>
      <c r="U3" s="77"/>
      <c r="V3" s="77"/>
      <c r="W3" s="77"/>
      <c r="X3" s="77"/>
      <c r="Y3" s="77"/>
      <c r="Z3" s="77"/>
    </row>
    <row r="4" spans="1:26" x14ac:dyDescent="0.25">
      <c r="A4" s="8"/>
      <c r="B4" s="8"/>
      <c r="C4" s="8"/>
      <c r="D4" s="8"/>
      <c r="E4" s="8"/>
      <c r="F4" s="77"/>
      <c r="G4" s="77"/>
      <c r="H4" s="77"/>
      <c r="I4" s="77"/>
      <c r="J4" s="77"/>
      <c r="K4" s="77"/>
      <c r="L4" s="77"/>
      <c r="M4" s="77"/>
      <c r="N4" s="77"/>
      <c r="O4" s="77"/>
      <c r="P4" s="77"/>
      <c r="Q4" s="77"/>
      <c r="R4" s="77"/>
      <c r="S4" s="77"/>
      <c r="T4" s="77"/>
      <c r="U4" s="77"/>
      <c r="V4" s="77"/>
      <c r="W4" s="77"/>
      <c r="X4" s="77"/>
      <c r="Y4" s="77"/>
      <c r="Z4" s="77"/>
    </row>
    <row r="5" spans="1:26" x14ac:dyDescent="0.25">
      <c r="A5" s="88"/>
      <c r="B5" s="88"/>
      <c r="C5" s="56">
        <v>2024</v>
      </c>
      <c r="D5" s="56">
        <v>2025</v>
      </c>
      <c r="E5" s="56">
        <v>2026</v>
      </c>
      <c r="F5" s="89"/>
      <c r="G5" s="89"/>
      <c r="H5" s="89"/>
      <c r="I5" s="89"/>
      <c r="J5" s="89"/>
      <c r="K5" s="89"/>
      <c r="L5" s="89"/>
      <c r="M5" s="89"/>
      <c r="N5" s="89"/>
      <c r="O5" s="89"/>
      <c r="P5" s="89"/>
      <c r="Q5" s="89"/>
      <c r="R5" s="89"/>
      <c r="S5" s="89"/>
      <c r="T5" s="89"/>
      <c r="U5" s="90"/>
      <c r="V5" s="90"/>
      <c r="W5" s="90"/>
      <c r="X5" s="89"/>
      <c r="Y5" s="89"/>
      <c r="Z5" s="89"/>
    </row>
    <row r="6" spans="1:26" ht="25.5" x14ac:dyDescent="0.25">
      <c r="A6" s="88"/>
      <c r="B6" s="88"/>
      <c r="C6" s="56" t="s">
        <v>76</v>
      </c>
      <c r="D6" s="56" t="s">
        <v>77</v>
      </c>
      <c r="E6" s="56" t="s">
        <v>79</v>
      </c>
      <c r="F6" s="89"/>
      <c r="G6" s="89"/>
      <c r="H6" s="89"/>
      <c r="I6" s="89"/>
      <c r="J6" s="89"/>
      <c r="K6" s="89"/>
      <c r="L6" s="89"/>
      <c r="M6" s="89"/>
      <c r="N6" s="89"/>
      <c r="O6" s="89"/>
      <c r="P6" s="89"/>
      <c r="Q6" s="89"/>
      <c r="R6" s="89"/>
      <c r="S6" s="89"/>
      <c r="T6" s="89"/>
      <c r="U6" s="90"/>
      <c r="V6" s="90"/>
      <c r="W6" s="90"/>
      <c r="X6" s="89"/>
      <c r="Y6" s="89"/>
      <c r="Z6" s="89"/>
    </row>
    <row r="7" spans="1:26" x14ac:dyDescent="0.25">
      <c r="A7" s="686">
        <v>1110</v>
      </c>
      <c r="B7" s="687" t="s">
        <v>11</v>
      </c>
      <c r="C7" s="688"/>
      <c r="D7" s="688"/>
      <c r="E7" s="689"/>
      <c r="F7" s="97"/>
      <c r="G7" s="97"/>
      <c r="H7" s="97"/>
      <c r="I7" s="97"/>
      <c r="J7" s="97"/>
      <c r="K7" s="97"/>
      <c r="L7" s="97"/>
      <c r="M7" s="97"/>
      <c r="N7" s="97"/>
      <c r="O7" s="97"/>
      <c r="P7" s="97"/>
      <c r="Q7" s="97"/>
      <c r="R7" s="97"/>
      <c r="S7" s="97"/>
      <c r="T7" s="97"/>
      <c r="U7" s="15"/>
      <c r="V7" s="15"/>
      <c r="W7" s="15"/>
      <c r="X7" s="15"/>
      <c r="Y7" s="15"/>
      <c r="Z7" s="15"/>
    </row>
    <row r="8" spans="1:26" x14ac:dyDescent="0.25">
      <c r="A8" s="690" t="s">
        <v>813</v>
      </c>
      <c r="B8" s="691"/>
      <c r="C8" s="692">
        <v>116001</v>
      </c>
      <c r="D8" s="692">
        <v>116104</v>
      </c>
      <c r="E8" s="692">
        <v>116104</v>
      </c>
      <c r="F8" s="97" t="str">
        <f t="shared" ref="F8:H11" si="0">IF(C8&lt;0,"STOPP!","OK!")</f>
        <v>OK!</v>
      </c>
      <c r="G8" s="97" t="str">
        <f t="shared" si="0"/>
        <v>OK!</v>
      </c>
      <c r="H8" s="97" t="str">
        <f t="shared" si="0"/>
        <v>OK!</v>
      </c>
      <c r="I8" s="97"/>
      <c r="J8" s="97"/>
      <c r="K8" s="97"/>
      <c r="L8" s="97"/>
      <c r="M8" s="97"/>
      <c r="N8" s="97"/>
      <c r="O8" s="97"/>
      <c r="P8" s="97"/>
      <c r="Q8" s="97"/>
      <c r="R8" s="97"/>
      <c r="S8" s="97"/>
      <c r="T8" s="97"/>
      <c r="U8" s="15"/>
      <c r="V8" s="15"/>
      <c r="W8" s="15"/>
      <c r="X8" s="15"/>
      <c r="Y8" s="15"/>
      <c r="Z8" s="15"/>
    </row>
    <row r="9" spans="1:26" ht="14.25" customHeight="1" x14ac:dyDescent="0.25">
      <c r="A9" s="690" t="s">
        <v>814</v>
      </c>
      <c r="B9" s="691"/>
      <c r="C9" s="692">
        <v>37257</v>
      </c>
      <c r="D9" s="692">
        <v>48338</v>
      </c>
      <c r="E9" s="692">
        <v>48338</v>
      </c>
      <c r="F9" s="97" t="str">
        <f t="shared" si="0"/>
        <v>OK!</v>
      </c>
      <c r="G9" s="97" t="str">
        <f t="shared" si="0"/>
        <v>OK!</v>
      </c>
      <c r="H9" s="97" t="str">
        <f t="shared" si="0"/>
        <v>OK!</v>
      </c>
      <c r="I9" s="97"/>
      <c r="J9" s="97"/>
      <c r="K9" s="97"/>
      <c r="L9" s="97"/>
      <c r="M9" s="97"/>
      <c r="N9" s="97"/>
      <c r="O9" s="97"/>
      <c r="P9" s="97"/>
      <c r="Q9" s="97"/>
      <c r="R9" s="97"/>
      <c r="S9" s="97"/>
      <c r="T9" s="97"/>
      <c r="U9" s="15"/>
      <c r="V9" s="15"/>
      <c r="W9" s="15"/>
      <c r="X9" s="15"/>
      <c r="Y9" s="15"/>
      <c r="Z9" s="15"/>
    </row>
    <row r="10" spans="1:26" x14ac:dyDescent="0.25">
      <c r="A10" s="693" t="s">
        <v>815</v>
      </c>
      <c r="B10" s="694"/>
      <c r="C10" s="695">
        <v>0</v>
      </c>
      <c r="D10" s="695">
        <v>5000</v>
      </c>
      <c r="E10" s="695">
        <v>5000</v>
      </c>
      <c r="F10" s="97" t="str">
        <f t="shared" si="0"/>
        <v>OK!</v>
      </c>
      <c r="G10" s="97" t="str">
        <f t="shared" si="0"/>
        <v>OK!</v>
      </c>
      <c r="H10" s="97" t="str">
        <f t="shared" si="0"/>
        <v>OK!</v>
      </c>
      <c r="I10" s="97"/>
      <c r="J10" s="97"/>
      <c r="K10" s="97"/>
      <c r="L10" s="97"/>
      <c r="M10" s="97"/>
      <c r="N10" s="97"/>
      <c r="O10" s="97"/>
      <c r="P10" s="97"/>
      <c r="Q10" s="97"/>
      <c r="R10" s="97"/>
      <c r="S10" s="97"/>
      <c r="T10" s="97"/>
      <c r="U10" s="15"/>
      <c r="V10" s="15"/>
      <c r="W10" s="15"/>
      <c r="X10" s="15"/>
      <c r="Y10" s="15"/>
      <c r="Z10" s="15"/>
    </row>
    <row r="11" spans="1:26" x14ac:dyDescent="0.25">
      <c r="A11" s="103" t="s">
        <v>816</v>
      </c>
      <c r="B11" s="105"/>
      <c r="C11" s="696">
        <f>SUM(C8:C10)</f>
        <v>153258</v>
      </c>
      <c r="D11" s="696">
        <f>SUM(D8:D10)</f>
        <v>169442</v>
      </c>
      <c r="E11" s="696">
        <f>SUM(E8:E10)</f>
        <v>169442</v>
      </c>
      <c r="F11" s="97" t="str">
        <f t="shared" si="0"/>
        <v>OK!</v>
      </c>
      <c r="G11" s="97" t="str">
        <f t="shared" si="0"/>
        <v>OK!</v>
      </c>
      <c r="H11" s="97" t="str">
        <f t="shared" si="0"/>
        <v>OK!</v>
      </c>
      <c r="I11" s="97"/>
      <c r="J11" s="97"/>
      <c r="K11" s="97"/>
      <c r="L11" s="97"/>
      <c r="M11" s="97"/>
      <c r="N11" s="97"/>
      <c r="O11" s="97"/>
      <c r="P11" s="97"/>
      <c r="Q11" s="97"/>
      <c r="R11" s="97"/>
      <c r="S11" s="97"/>
      <c r="T11" s="97"/>
      <c r="U11" s="697"/>
      <c r="V11" s="697"/>
      <c r="W11" s="697"/>
      <c r="X11" s="15"/>
      <c r="Y11" s="15"/>
      <c r="Z11" s="15"/>
    </row>
    <row r="12" spans="1:26" x14ac:dyDescent="0.25">
      <c r="A12" s="686">
        <v>3140</v>
      </c>
      <c r="B12" s="687" t="s">
        <v>208</v>
      </c>
      <c r="C12" s="688"/>
      <c r="D12" s="688"/>
      <c r="E12" s="689"/>
      <c r="F12" s="97"/>
      <c r="G12" s="97"/>
      <c r="H12" s="97"/>
      <c r="I12" s="97"/>
      <c r="J12" s="97"/>
      <c r="K12" s="97"/>
      <c r="L12" s="97"/>
      <c r="M12" s="97"/>
      <c r="N12" s="97"/>
      <c r="O12" s="97"/>
      <c r="P12" s="97"/>
      <c r="Q12" s="97"/>
      <c r="R12" s="97"/>
      <c r="S12" s="97"/>
      <c r="T12" s="97"/>
      <c r="U12" s="15"/>
      <c r="V12" s="15"/>
      <c r="W12" s="15"/>
      <c r="X12" s="15"/>
      <c r="Y12" s="15"/>
      <c r="Z12" s="15"/>
    </row>
    <row r="13" spans="1:26" x14ac:dyDescent="0.25">
      <c r="A13" s="690" t="s">
        <v>813</v>
      </c>
      <c r="B13" s="691"/>
      <c r="C13" s="692">
        <v>8742</v>
      </c>
      <c r="D13" s="692">
        <v>8742</v>
      </c>
      <c r="E13" s="692">
        <v>8742</v>
      </c>
      <c r="F13" s="97" t="str">
        <f t="shared" ref="F13:H16" si="1">IF(C13&lt;0,"STOPP!","OK!")</f>
        <v>OK!</v>
      </c>
      <c r="G13" s="97" t="str">
        <f t="shared" si="1"/>
        <v>OK!</v>
      </c>
      <c r="H13" s="97" t="str">
        <f t="shared" si="1"/>
        <v>OK!</v>
      </c>
      <c r="I13" s="97"/>
      <c r="J13" s="97"/>
      <c r="K13" s="97"/>
      <c r="L13" s="97"/>
      <c r="M13" s="97"/>
      <c r="N13" s="97"/>
      <c r="O13" s="97"/>
      <c r="P13" s="97"/>
      <c r="Q13" s="97"/>
      <c r="R13" s="97"/>
      <c r="S13" s="97"/>
      <c r="T13" s="97"/>
      <c r="U13" s="15"/>
      <c r="V13" s="15"/>
      <c r="W13" s="15"/>
      <c r="X13" s="15"/>
      <c r="Y13" s="15"/>
      <c r="Z13" s="15"/>
    </row>
    <row r="14" spans="1:26" x14ac:dyDescent="0.25">
      <c r="A14" s="690" t="s">
        <v>814</v>
      </c>
      <c r="B14" s="691"/>
      <c r="C14" s="692">
        <v>1261</v>
      </c>
      <c r="D14" s="692">
        <v>1261</v>
      </c>
      <c r="E14" s="692">
        <v>1261</v>
      </c>
      <c r="F14" s="97" t="str">
        <f t="shared" si="1"/>
        <v>OK!</v>
      </c>
      <c r="G14" s="97" t="str">
        <f t="shared" si="1"/>
        <v>OK!</v>
      </c>
      <c r="H14" s="97" t="str">
        <f t="shared" si="1"/>
        <v>OK!</v>
      </c>
      <c r="I14" s="97"/>
      <c r="J14" s="97"/>
      <c r="K14" s="97"/>
      <c r="L14" s="97"/>
      <c r="M14" s="97"/>
      <c r="N14" s="97"/>
      <c r="O14" s="97"/>
      <c r="P14" s="97"/>
      <c r="Q14" s="97"/>
      <c r="R14" s="97"/>
      <c r="S14" s="97"/>
      <c r="T14" s="97"/>
      <c r="U14" s="15"/>
      <c r="V14" s="15"/>
      <c r="W14" s="15"/>
      <c r="X14" s="15"/>
      <c r="Y14" s="15"/>
      <c r="Z14" s="15"/>
    </row>
    <row r="15" spans="1:26" x14ac:dyDescent="0.25">
      <c r="A15" s="693" t="s">
        <v>815</v>
      </c>
      <c r="B15" s="694"/>
      <c r="C15" s="695">
        <v>0</v>
      </c>
      <c r="D15" s="695">
        <v>0</v>
      </c>
      <c r="E15" s="695">
        <v>0</v>
      </c>
      <c r="F15" s="97" t="str">
        <f t="shared" si="1"/>
        <v>OK!</v>
      </c>
      <c r="G15" s="97" t="str">
        <f t="shared" si="1"/>
        <v>OK!</v>
      </c>
      <c r="H15" s="97" t="str">
        <f t="shared" si="1"/>
        <v>OK!</v>
      </c>
      <c r="I15" s="97"/>
      <c r="J15" s="97"/>
      <c r="K15" s="97"/>
      <c r="L15" s="97"/>
      <c r="M15" s="97"/>
      <c r="N15" s="97"/>
      <c r="O15" s="97"/>
      <c r="P15" s="97"/>
      <c r="Q15" s="97"/>
      <c r="R15" s="97"/>
      <c r="S15" s="97"/>
      <c r="T15" s="97"/>
      <c r="U15" s="15"/>
      <c r="V15" s="15"/>
      <c r="W15" s="15"/>
      <c r="X15" s="15"/>
      <c r="Y15" s="15"/>
      <c r="Z15" s="15"/>
    </row>
    <row r="16" spans="1:26" x14ac:dyDescent="0.25">
      <c r="A16" s="103" t="s">
        <v>816</v>
      </c>
      <c r="B16" s="105"/>
      <c r="C16" s="696">
        <f>SUM(C13:C15)</f>
        <v>10003</v>
      </c>
      <c r="D16" s="696">
        <f>SUM(D13:D15)</f>
        <v>10003</v>
      </c>
      <c r="E16" s="696">
        <f>SUM(E13:E15)</f>
        <v>10003</v>
      </c>
      <c r="F16" s="97" t="str">
        <f t="shared" si="1"/>
        <v>OK!</v>
      </c>
      <c r="G16" s="97" t="str">
        <f t="shared" si="1"/>
        <v>OK!</v>
      </c>
      <c r="H16" s="97" t="str">
        <f t="shared" si="1"/>
        <v>OK!</v>
      </c>
      <c r="I16" s="97"/>
      <c r="J16" s="97"/>
      <c r="K16" s="97"/>
      <c r="L16" s="97"/>
      <c r="M16" s="97"/>
      <c r="N16" s="97"/>
      <c r="O16" s="97"/>
      <c r="P16" s="97"/>
      <c r="Q16" s="97"/>
      <c r="R16" s="97"/>
      <c r="S16" s="97"/>
      <c r="T16" s="97"/>
      <c r="U16" s="697"/>
      <c r="V16" s="697"/>
      <c r="W16" s="697"/>
      <c r="X16" s="15"/>
      <c r="Y16" s="15"/>
      <c r="Z16" s="15"/>
    </row>
    <row r="17" spans="1:26" x14ac:dyDescent="0.25">
      <c r="A17" s="686">
        <v>4220</v>
      </c>
      <c r="B17" s="687" t="s">
        <v>224</v>
      </c>
      <c r="C17" s="688"/>
      <c r="D17" s="688"/>
      <c r="E17" s="689"/>
      <c r="F17" s="97"/>
      <c r="G17" s="97"/>
      <c r="H17" s="97"/>
      <c r="I17" s="97"/>
      <c r="J17" s="97"/>
      <c r="K17" s="97"/>
      <c r="L17" s="97"/>
      <c r="M17" s="97"/>
      <c r="N17" s="97"/>
      <c r="O17" s="97"/>
      <c r="P17" s="97"/>
      <c r="Q17" s="97"/>
      <c r="R17" s="97"/>
      <c r="S17" s="97"/>
      <c r="T17" s="97"/>
      <c r="U17" s="15"/>
      <c r="V17" s="15"/>
      <c r="W17" s="15"/>
      <c r="X17" s="15"/>
      <c r="Y17" s="15"/>
      <c r="Z17" s="15"/>
    </row>
    <row r="18" spans="1:26" x14ac:dyDescent="0.25">
      <c r="A18" s="690" t="s">
        <v>813</v>
      </c>
      <c r="B18" s="691"/>
      <c r="C18" s="692">
        <v>7102</v>
      </c>
      <c r="D18" s="692">
        <v>7102</v>
      </c>
      <c r="E18" s="692">
        <v>7102</v>
      </c>
      <c r="F18" s="97" t="str">
        <f t="shared" ref="F18:H21" si="2">IF(C18&lt;0,"STOPP!","OK!")</f>
        <v>OK!</v>
      </c>
      <c r="G18" s="97" t="str">
        <f t="shared" si="2"/>
        <v>OK!</v>
      </c>
      <c r="H18" s="97" t="str">
        <f t="shared" si="2"/>
        <v>OK!</v>
      </c>
      <c r="I18" s="97"/>
      <c r="J18" s="97"/>
      <c r="K18" s="97"/>
      <c r="L18" s="97"/>
      <c r="M18" s="97"/>
      <c r="N18" s="97"/>
      <c r="O18" s="97"/>
      <c r="P18" s="97"/>
      <c r="Q18" s="97"/>
      <c r="R18" s="97"/>
      <c r="S18" s="97"/>
      <c r="T18" s="97"/>
      <c r="U18" s="15"/>
      <c r="V18" s="15"/>
      <c r="W18" s="15"/>
      <c r="X18" s="15"/>
      <c r="Y18" s="15"/>
      <c r="Z18" s="15"/>
    </row>
    <row r="19" spans="1:26" x14ac:dyDescent="0.25">
      <c r="A19" s="690" t="s">
        <v>814</v>
      </c>
      <c r="B19" s="691"/>
      <c r="C19" s="692">
        <v>100</v>
      </c>
      <c r="D19" s="692">
        <v>100</v>
      </c>
      <c r="E19" s="692">
        <v>100</v>
      </c>
      <c r="F19" s="97" t="str">
        <f t="shared" si="2"/>
        <v>OK!</v>
      </c>
      <c r="G19" s="97" t="str">
        <f t="shared" si="2"/>
        <v>OK!</v>
      </c>
      <c r="H19" s="97" t="str">
        <f t="shared" si="2"/>
        <v>OK!</v>
      </c>
      <c r="I19" s="97"/>
      <c r="J19" s="97"/>
      <c r="K19" s="97"/>
      <c r="L19" s="97"/>
      <c r="M19" s="97"/>
      <c r="N19" s="97"/>
      <c r="O19" s="97"/>
      <c r="P19" s="97"/>
      <c r="Q19" s="97"/>
      <c r="R19" s="97"/>
      <c r="S19" s="97"/>
      <c r="T19" s="97"/>
      <c r="U19" s="15"/>
      <c r="V19" s="15"/>
      <c r="W19" s="15"/>
      <c r="X19" s="15"/>
      <c r="Y19" s="15"/>
      <c r="Z19" s="15"/>
    </row>
    <row r="20" spans="1:26" x14ac:dyDescent="0.25">
      <c r="A20" s="693" t="s">
        <v>815</v>
      </c>
      <c r="B20" s="694"/>
      <c r="C20" s="695">
        <v>0</v>
      </c>
      <c r="D20" s="695">
        <v>0</v>
      </c>
      <c r="E20" s="695">
        <v>0</v>
      </c>
      <c r="F20" s="97" t="str">
        <f t="shared" si="2"/>
        <v>OK!</v>
      </c>
      <c r="G20" s="97" t="str">
        <f t="shared" si="2"/>
        <v>OK!</v>
      </c>
      <c r="H20" s="97" t="str">
        <f t="shared" si="2"/>
        <v>OK!</v>
      </c>
      <c r="I20" s="97"/>
      <c r="J20" s="97"/>
      <c r="K20" s="97"/>
      <c r="L20" s="97"/>
      <c r="M20" s="97"/>
      <c r="N20" s="97"/>
      <c r="O20" s="97"/>
      <c r="P20" s="97"/>
      <c r="Q20" s="97"/>
      <c r="R20" s="97"/>
      <c r="S20" s="97"/>
      <c r="T20" s="97"/>
      <c r="U20" s="15"/>
      <c r="V20" s="15"/>
      <c r="W20" s="15"/>
      <c r="X20" s="15"/>
      <c r="Y20" s="15"/>
      <c r="Z20" s="15"/>
    </row>
    <row r="21" spans="1:26" x14ac:dyDescent="0.25">
      <c r="A21" s="103" t="s">
        <v>816</v>
      </c>
      <c r="B21" s="105"/>
      <c r="C21" s="696">
        <f>SUM(C18:C20)</f>
        <v>7202</v>
      </c>
      <c r="D21" s="696">
        <f>SUM(D18:D20)</f>
        <v>7202</v>
      </c>
      <c r="E21" s="696">
        <f>SUM(E18:E20)</f>
        <v>7202</v>
      </c>
      <c r="F21" s="97" t="str">
        <f t="shared" si="2"/>
        <v>OK!</v>
      </c>
      <c r="G21" s="97" t="str">
        <f t="shared" si="2"/>
        <v>OK!</v>
      </c>
      <c r="H21" s="97" t="str">
        <f t="shared" si="2"/>
        <v>OK!</v>
      </c>
      <c r="I21" s="97"/>
      <c r="J21" s="97"/>
      <c r="K21" s="97"/>
      <c r="L21" s="97"/>
      <c r="M21" s="97"/>
      <c r="N21" s="97"/>
      <c r="O21" s="97"/>
      <c r="P21" s="97"/>
      <c r="Q21" s="97"/>
      <c r="R21" s="97"/>
      <c r="S21" s="97"/>
      <c r="T21" s="97"/>
      <c r="U21" s="697"/>
      <c r="V21" s="697"/>
      <c r="W21" s="697"/>
      <c r="X21" s="15"/>
      <c r="Y21" s="15"/>
      <c r="Z21" s="15"/>
    </row>
    <row r="22" spans="1:26" x14ac:dyDescent="0.25">
      <c r="A22" s="686">
        <v>4240</v>
      </c>
      <c r="B22" s="687" t="s">
        <v>228</v>
      </c>
      <c r="C22" s="688"/>
      <c r="D22" s="688"/>
      <c r="E22" s="689"/>
      <c r="F22" s="97"/>
      <c r="G22" s="97"/>
      <c r="H22" s="97"/>
      <c r="I22" s="97"/>
      <c r="J22" s="97"/>
      <c r="K22" s="97"/>
      <c r="L22" s="97"/>
      <c r="M22" s="97"/>
      <c r="N22" s="97"/>
      <c r="O22" s="97"/>
      <c r="P22" s="97"/>
      <c r="Q22" s="97"/>
      <c r="R22" s="97"/>
      <c r="S22" s="97"/>
      <c r="T22" s="97"/>
      <c r="U22" s="15"/>
      <c r="V22" s="15"/>
      <c r="W22" s="15"/>
      <c r="X22" s="15"/>
      <c r="Y22" s="15"/>
      <c r="Z22" s="15"/>
    </row>
    <row r="23" spans="1:26" x14ac:dyDescent="0.25">
      <c r="A23" s="690" t="s">
        <v>813</v>
      </c>
      <c r="B23" s="691"/>
      <c r="C23" s="692">
        <v>6878</v>
      </c>
      <c r="D23" s="692">
        <v>6865</v>
      </c>
      <c r="E23" s="692">
        <v>6865</v>
      </c>
      <c r="F23" s="97" t="str">
        <f t="shared" ref="F23:H26" si="3">IF(C23&lt;0,"STOPP!","OK!")</f>
        <v>OK!</v>
      </c>
      <c r="G23" s="97" t="str">
        <f t="shared" si="3"/>
        <v>OK!</v>
      </c>
      <c r="H23" s="97" t="str">
        <f t="shared" si="3"/>
        <v>OK!</v>
      </c>
      <c r="I23" s="97"/>
      <c r="J23" s="97"/>
      <c r="K23" s="97"/>
      <c r="L23" s="97"/>
      <c r="M23" s="97"/>
      <c r="N23" s="97"/>
      <c r="O23" s="97"/>
      <c r="P23" s="97"/>
      <c r="Q23" s="97"/>
      <c r="R23" s="97"/>
      <c r="S23" s="97"/>
      <c r="T23" s="97"/>
      <c r="U23" s="15"/>
      <c r="V23" s="15"/>
      <c r="W23" s="15"/>
      <c r="X23" s="15"/>
      <c r="Y23" s="15"/>
      <c r="Z23" s="15"/>
    </row>
    <row r="24" spans="1:26" x14ac:dyDescent="0.25">
      <c r="A24" s="690" t="s">
        <v>814</v>
      </c>
      <c r="B24" s="691"/>
      <c r="C24" s="692">
        <v>6719</v>
      </c>
      <c r="D24" s="692">
        <v>9732</v>
      </c>
      <c r="E24" s="692">
        <v>9732</v>
      </c>
      <c r="F24" s="97" t="str">
        <f t="shared" si="3"/>
        <v>OK!</v>
      </c>
      <c r="G24" s="97" t="str">
        <f t="shared" si="3"/>
        <v>OK!</v>
      </c>
      <c r="H24" s="97" t="str">
        <f t="shared" si="3"/>
        <v>OK!</v>
      </c>
      <c r="I24" s="97"/>
      <c r="J24" s="97"/>
      <c r="K24" s="97"/>
      <c r="L24" s="97"/>
      <c r="M24" s="97"/>
      <c r="N24" s="97"/>
      <c r="O24" s="97"/>
      <c r="P24" s="97"/>
      <c r="Q24" s="97"/>
      <c r="R24" s="97"/>
      <c r="S24" s="97"/>
      <c r="T24" s="97"/>
      <c r="U24" s="15"/>
      <c r="V24" s="15"/>
      <c r="W24" s="15"/>
      <c r="X24" s="15"/>
      <c r="Y24" s="15"/>
      <c r="Z24" s="15"/>
    </row>
    <row r="25" spans="1:26" x14ac:dyDescent="0.25">
      <c r="A25" s="693" t="s">
        <v>815</v>
      </c>
      <c r="B25" s="694"/>
      <c r="C25" s="695">
        <v>0</v>
      </c>
      <c r="D25" s="695">
        <v>0</v>
      </c>
      <c r="E25" s="695">
        <v>0</v>
      </c>
      <c r="F25" s="97" t="str">
        <f t="shared" si="3"/>
        <v>OK!</v>
      </c>
      <c r="G25" s="97" t="str">
        <f t="shared" si="3"/>
        <v>OK!</v>
      </c>
      <c r="H25" s="97" t="str">
        <f t="shared" si="3"/>
        <v>OK!</v>
      </c>
      <c r="I25" s="97"/>
      <c r="J25" s="97"/>
      <c r="K25" s="97"/>
      <c r="L25" s="97"/>
      <c r="M25" s="97"/>
      <c r="N25" s="97"/>
      <c r="O25" s="97"/>
      <c r="P25" s="97"/>
      <c r="Q25" s="97"/>
      <c r="R25" s="97"/>
      <c r="S25" s="97"/>
      <c r="T25" s="97"/>
      <c r="U25" s="15"/>
      <c r="V25" s="15"/>
      <c r="W25" s="15"/>
      <c r="X25" s="15"/>
      <c r="Y25" s="15"/>
      <c r="Z25" s="15"/>
    </row>
    <row r="26" spans="1:26" x14ac:dyDescent="0.25">
      <c r="A26" s="103" t="s">
        <v>816</v>
      </c>
      <c r="B26" s="105"/>
      <c r="C26" s="696">
        <f>SUM(C23:C25)</f>
        <v>13597</v>
      </c>
      <c r="D26" s="696">
        <f>SUM(D23:D25)</f>
        <v>16597</v>
      </c>
      <c r="E26" s="696">
        <f>SUM(E23:E25)</f>
        <v>16597</v>
      </c>
      <c r="F26" s="97" t="str">
        <f t="shared" si="3"/>
        <v>OK!</v>
      </c>
      <c r="G26" s="97" t="str">
        <f t="shared" si="3"/>
        <v>OK!</v>
      </c>
      <c r="H26" s="97" t="str">
        <f t="shared" si="3"/>
        <v>OK!</v>
      </c>
      <c r="I26" s="97"/>
      <c r="J26" s="97"/>
      <c r="K26" s="97"/>
      <c r="L26" s="97"/>
      <c r="M26" s="97"/>
      <c r="N26" s="97"/>
      <c r="O26" s="97"/>
      <c r="P26" s="97"/>
      <c r="Q26" s="97"/>
      <c r="R26" s="97"/>
      <c r="S26" s="97"/>
      <c r="T26" s="97"/>
      <c r="U26" s="697"/>
      <c r="V26" s="697"/>
      <c r="W26" s="697"/>
      <c r="X26" s="15"/>
      <c r="Y26" s="15"/>
      <c r="Z26" s="15"/>
    </row>
    <row r="27" spans="1:26" x14ac:dyDescent="0.25">
      <c r="A27" s="686">
        <v>4260</v>
      </c>
      <c r="B27" s="687" t="s">
        <v>258</v>
      </c>
      <c r="C27" s="688"/>
      <c r="D27" s="688"/>
      <c r="E27" s="689"/>
      <c r="F27" s="97"/>
      <c r="G27" s="97"/>
      <c r="H27" s="97"/>
      <c r="I27" s="97"/>
      <c r="J27" s="97"/>
      <c r="K27" s="97"/>
      <c r="L27" s="97"/>
      <c r="M27" s="97"/>
      <c r="N27" s="97"/>
      <c r="O27" s="97"/>
      <c r="P27" s="97"/>
      <c r="Q27" s="97"/>
      <c r="R27" s="97"/>
      <c r="S27" s="97"/>
      <c r="T27" s="97"/>
      <c r="U27" s="15"/>
      <c r="V27" s="15"/>
      <c r="W27" s="15"/>
      <c r="X27" s="15"/>
      <c r="Y27" s="15"/>
      <c r="Z27" s="15"/>
    </row>
    <row r="28" spans="1:26" x14ac:dyDescent="0.25">
      <c r="A28" s="690" t="s">
        <v>813</v>
      </c>
      <c r="B28" s="691"/>
      <c r="C28" s="692">
        <v>23290</v>
      </c>
      <c r="D28" s="692">
        <v>23290</v>
      </c>
      <c r="E28" s="692">
        <v>23290</v>
      </c>
      <c r="F28" s="97" t="str">
        <f t="shared" ref="F28:H31" si="4">IF(C28&lt;0,"STOPP!","OK!")</f>
        <v>OK!</v>
      </c>
      <c r="G28" s="97" t="str">
        <f t="shared" si="4"/>
        <v>OK!</v>
      </c>
      <c r="H28" s="97" t="str">
        <f t="shared" si="4"/>
        <v>OK!</v>
      </c>
      <c r="I28" s="97"/>
      <c r="J28" s="97"/>
      <c r="K28" s="97"/>
      <c r="L28" s="97"/>
      <c r="M28" s="97"/>
      <c r="N28" s="97"/>
      <c r="O28" s="97"/>
      <c r="P28" s="97"/>
      <c r="Q28" s="97"/>
      <c r="R28" s="97"/>
      <c r="S28" s="97"/>
      <c r="T28" s="97"/>
      <c r="U28" s="15"/>
      <c r="V28" s="15"/>
      <c r="W28" s="15"/>
      <c r="X28" s="15"/>
      <c r="Y28" s="15"/>
      <c r="Z28" s="15"/>
    </row>
    <row r="29" spans="1:26" x14ac:dyDescent="0.25">
      <c r="A29" s="690" t="s">
        <v>814</v>
      </c>
      <c r="B29" s="691"/>
      <c r="C29" s="692">
        <v>2502</v>
      </c>
      <c r="D29" s="692">
        <v>2502</v>
      </c>
      <c r="E29" s="692">
        <v>2502</v>
      </c>
      <c r="F29" s="97" t="str">
        <f t="shared" si="4"/>
        <v>OK!</v>
      </c>
      <c r="G29" s="97" t="str">
        <f t="shared" si="4"/>
        <v>OK!</v>
      </c>
      <c r="H29" s="97" t="str">
        <f t="shared" si="4"/>
        <v>OK!</v>
      </c>
      <c r="I29" s="97"/>
      <c r="J29" s="97"/>
      <c r="K29" s="97"/>
      <c r="L29" s="97"/>
      <c r="M29" s="97"/>
      <c r="N29" s="97"/>
      <c r="O29" s="97"/>
      <c r="P29" s="97"/>
      <c r="Q29" s="97"/>
      <c r="R29" s="97"/>
      <c r="S29" s="97"/>
      <c r="T29" s="97"/>
      <c r="U29" s="15"/>
      <c r="V29" s="15"/>
      <c r="W29" s="15"/>
      <c r="X29" s="15"/>
      <c r="Y29" s="15"/>
      <c r="Z29" s="15"/>
    </row>
    <row r="30" spans="1:26" x14ac:dyDescent="0.25">
      <c r="A30" s="693" t="s">
        <v>815</v>
      </c>
      <c r="B30" s="694"/>
      <c r="C30" s="695">
        <v>0</v>
      </c>
      <c r="D30" s="695">
        <v>0</v>
      </c>
      <c r="E30" s="695">
        <v>0</v>
      </c>
      <c r="F30" s="97" t="str">
        <f t="shared" si="4"/>
        <v>OK!</v>
      </c>
      <c r="G30" s="97" t="str">
        <f t="shared" si="4"/>
        <v>OK!</v>
      </c>
      <c r="H30" s="97" t="str">
        <f t="shared" si="4"/>
        <v>OK!</v>
      </c>
      <c r="I30" s="97"/>
      <c r="J30" s="97"/>
      <c r="K30" s="97"/>
      <c r="L30" s="97"/>
      <c r="M30" s="97"/>
      <c r="N30" s="97"/>
      <c r="O30" s="97"/>
      <c r="P30" s="97"/>
      <c r="Q30" s="97"/>
      <c r="R30" s="97"/>
      <c r="S30" s="97"/>
      <c r="T30" s="97"/>
      <c r="U30" s="15"/>
      <c r="V30" s="15"/>
      <c r="W30" s="15"/>
      <c r="X30" s="15"/>
      <c r="Y30" s="15"/>
      <c r="Z30" s="15"/>
    </row>
    <row r="31" spans="1:26" x14ac:dyDescent="0.25">
      <c r="A31" s="103" t="s">
        <v>816</v>
      </c>
      <c r="B31" s="105"/>
      <c r="C31" s="696">
        <f>SUM(C28:C30)</f>
        <v>25792</v>
      </c>
      <c r="D31" s="696">
        <f>SUM(D28:D30)</f>
        <v>25792</v>
      </c>
      <c r="E31" s="696">
        <f>SUM(E28:E30)</f>
        <v>25792</v>
      </c>
      <c r="F31" s="97" t="str">
        <f t="shared" si="4"/>
        <v>OK!</v>
      </c>
      <c r="G31" s="97" t="str">
        <f t="shared" si="4"/>
        <v>OK!</v>
      </c>
      <c r="H31" s="97" t="str">
        <f t="shared" si="4"/>
        <v>OK!</v>
      </c>
      <c r="I31" s="97"/>
      <c r="J31" s="97"/>
      <c r="K31" s="97"/>
      <c r="L31" s="97"/>
      <c r="M31" s="97"/>
      <c r="N31" s="97"/>
      <c r="O31" s="97"/>
      <c r="P31" s="97"/>
      <c r="Q31" s="97"/>
      <c r="R31" s="97"/>
      <c r="S31" s="97"/>
      <c r="T31" s="97"/>
      <c r="U31" s="697"/>
      <c r="V31" s="697"/>
      <c r="W31" s="697"/>
      <c r="X31" s="15"/>
      <c r="Y31" s="15"/>
      <c r="Z31" s="15"/>
    </row>
    <row r="32" spans="1:26" x14ac:dyDescent="0.25">
      <c r="A32" s="686">
        <v>4520</v>
      </c>
      <c r="B32" s="687" t="s">
        <v>272</v>
      </c>
      <c r="C32" s="688"/>
      <c r="D32" s="688"/>
      <c r="E32" s="689"/>
      <c r="F32" s="97"/>
      <c r="G32" s="97"/>
      <c r="H32" s="97"/>
      <c r="I32" s="97"/>
      <c r="J32" s="97"/>
      <c r="K32" s="97"/>
      <c r="L32" s="97"/>
      <c r="M32" s="97"/>
      <c r="N32" s="97"/>
      <c r="O32" s="97"/>
      <c r="P32" s="97"/>
      <c r="Q32" s="97"/>
      <c r="R32" s="97"/>
      <c r="S32" s="97"/>
      <c r="T32" s="97"/>
      <c r="U32" s="15"/>
      <c r="V32" s="15"/>
      <c r="W32" s="15"/>
      <c r="X32" s="15"/>
      <c r="Y32" s="15"/>
      <c r="Z32" s="15"/>
    </row>
    <row r="33" spans="1:26" x14ac:dyDescent="0.25">
      <c r="A33" s="690" t="s">
        <v>813</v>
      </c>
      <c r="B33" s="691"/>
      <c r="C33" s="692">
        <v>19829</v>
      </c>
      <c r="D33" s="692">
        <v>19829</v>
      </c>
      <c r="E33" s="692">
        <v>19829</v>
      </c>
      <c r="F33" s="97" t="str">
        <f t="shared" ref="F33:H36" si="5">IF(C33&lt;0,"STOPP!","OK!")</f>
        <v>OK!</v>
      </c>
      <c r="G33" s="97" t="str">
        <f t="shared" si="5"/>
        <v>OK!</v>
      </c>
      <c r="H33" s="97" t="str">
        <f t="shared" si="5"/>
        <v>OK!</v>
      </c>
      <c r="I33" s="97"/>
      <c r="J33" s="97"/>
      <c r="K33" s="97"/>
      <c r="L33" s="97"/>
      <c r="M33" s="97"/>
      <c r="N33" s="97"/>
      <c r="O33" s="97"/>
      <c r="P33" s="97"/>
      <c r="Q33" s="97"/>
      <c r="R33" s="97"/>
      <c r="S33" s="97"/>
      <c r="T33" s="97"/>
      <c r="U33" s="15"/>
      <c r="V33" s="15"/>
      <c r="W33" s="15"/>
      <c r="X33" s="15"/>
      <c r="Y33" s="15"/>
      <c r="Z33" s="15"/>
    </row>
    <row r="34" spans="1:26" x14ac:dyDescent="0.25">
      <c r="A34" s="690" t="s">
        <v>814</v>
      </c>
      <c r="B34" s="691"/>
      <c r="C34" s="692">
        <v>5774</v>
      </c>
      <c r="D34" s="692">
        <v>11774</v>
      </c>
      <c r="E34" s="692">
        <v>11774</v>
      </c>
      <c r="F34" s="97" t="str">
        <f t="shared" si="5"/>
        <v>OK!</v>
      </c>
      <c r="G34" s="97" t="str">
        <f t="shared" si="5"/>
        <v>OK!</v>
      </c>
      <c r="H34" s="97" t="str">
        <f t="shared" si="5"/>
        <v>OK!</v>
      </c>
      <c r="I34" s="97"/>
      <c r="J34" s="97"/>
      <c r="K34" s="97"/>
      <c r="L34" s="97"/>
      <c r="M34" s="97"/>
      <c r="N34" s="97"/>
      <c r="O34" s="97"/>
      <c r="P34" s="97"/>
      <c r="Q34" s="97"/>
      <c r="R34" s="97"/>
      <c r="S34" s="97"/>
      <c r="T34" s="97"/>
      <c r="U34" s="15"/>
      <c r="V34" s="15"/>
      <c r="W34" s="15"/>
      <c r="X34" s="15"/>
      <c r="Y34" s="15"/>
      <c r="Z34" s="15"/>
    </row>
    <row r="35" spans="1:26" x14ac:dyDescent="0.25">
      <c r="A35" s="693" t="s">
        <v>815</v>
      </c>
      <c r="B35" s="694"/>
      <c r="C35" s="695">
        <v>201659</v>
      </c>
      <c r="D35" s="695">
        <v>126056</v>
      </c>
      <c r="E35" s="695">
        <v>153556</v>
      </c>
      <c r="F35" s="97" t="str">
        <f t="shared" si="5"/>
        <v>OK!</v>
      </c>
      <c r="G35" s="97" t="str">
        <f t="shared" si="5"/>
        <v>OK!</v>
      </c>
      <c r="H35" s="97" t="str">
        <f t="shared" si="5"/>
        <v>OK!</v>
      </c>
      <c r="I35" s="97"/>
      <c r="J35" s="97"/>
      <c r="K35" s="97"/>
      <c r="L35" s="97"/>
      <c r="M35" s="97"/>
      <c r="N35" s="97"/>
      <c r="O35" s="97"/>
      <c r="P35" s="97"/>
      <c r="Q35" s="97"/>
      <c r="R35" s="97"/>
      <c r="S35" s="97"/>
      <c r="T35" s="97"/>
      <c r="U35" s="15"/>
      <c r="V35" s="15"/>
      <c r="W35" s="15"/>
      <c r="X35" s="15"/>
      <c r="Y35" s="15"/>
      <c r="Z35" s="15"/>
    </row>
    <row r="36" spans="1:26" x14ac:dyDescent="0.25">
      <c r="A36" s="103" t="s">
        <v>816</v>
      </c>
      <c r="B36" s="105"/>
      <c r="C36" s="696">
        <f>SUM(C33:C35)</f>
        <v>227262</v>
      </c>
      <c r="D36" s="696">
        <f>SUM(D33:D35)</f>
        <v>157659</v>
      </c>
      <c r="E36" s="696">
        <f>SUM(E33:E35)</f>
        <v>185159</v>
      </c>
      <c r="F36" s="97" t="str">
        <f t="shared" si="5"/>
        <v>OK!</v>
      </c>
      <c r="G36" s="97" t="str">
        <f t="shared" si="5"/>
        <v>OK!</v>
      </c>
      <c r="H36" s="97" t="str">
        <f t="shared" si="5"/>
        <v>OK!</v>
      </c>
      <c r="I36" s="97"/>
      <c r="J36" s="97"/>
      <c r="K36" s="97"/>
      <c r="L36" s="97"/>
      <c r="M36" s="97"/>
      <c r="N36" s="97"/>
      <c r="O36" s="97"/>
      <c r="P36" s="97"/>
      <c r="Q36" s="97"/>
      <c r="R36" s="97"/>
      <c r="S36" s="97"/>
      <c r="T36" s="97"/>
      <c r="U36" s="697"/>
      <c r="V36" s="697"/>
      <c r="W36" s="697"/>
      <c r="X36" s="15"/>
      <c r="Y36" s="15"/>
      <c r="Z36" s="15"/>
    </row>
    <row r="37" spans="1:26" x14ac:dyDescent="0.25">
      <c r="A37" s="686">
        <v>6140</v>
      </c>
      <c r="B37" s="687" t="s">
        <v>372</v>
      </c>
      <c r="C37" s="688"/>
      <c r="D37" s="688"/>
      <c r="E37" s="689"/>
      <c r="F37" s="97"/>
      <c r="G37" s="97"/>
      <c r="H37" s="97"/>
      <c r="I37" s="97"/>
      <c r="J37" s="97"/>
      <c r="K37" s="97"/>
      <c r="L37" s="97"/>
      <c r="M37" s="97"/>
      <c r="N37" s="97"/>
      <c r="O37" s="97"/>
      <c r="P37" s="97"/>
      <c r="Q37" s="97"/>
      <c r="R37" s="97"/>
      <c r="S37" s="97"/>
      <c r="T37" s="97"/>
      <c r="U37" s="15"/>
      <c r="V37" s="15"/>
      <c r="W37" s="15"/>
      <c r="X37" s="15"/>
      <c r="Y37" s="15"/>
      <c r="Z37" s="15"/>
    </row>
    <row r="38" spans="1:26" x14ac:dyDescent="0.25">
      <c r="A38" s="690" t="s">
        <v>813</v>
      </c>
      <c r="B38" s="691"/>
      <c r="C38" s="692">
        <v>0</v>
      </c>
      <c r="D38" s="692">
        <v>0</v>
      </c>
      <c r="E38" s="692">
        <v>0</v>
      </c>
      <c r="F38" s="97" t="str">
        <f t="shared" ref="F38:H41" si="6">IF(C38&lt;0,"STOPP!","OK!")</f>
        <v>OK!</v>
      </c>
      <c r="G38" s="97" t="str">
        <f t="shared" si="6"/>
        <v>OK!</v>
      </c>
      <c r="H38" s="97" t="str">
        <f t="shared" si="6"/>
        <v>OK!</v>
      </c>
      <c r="I38" s="97"/>
      <c r="J38" s="97"/>
      <c r="K38" s="97"/>
      <c r="L38" s="97"/>
      <c r="M38" s="97"/>
      <c r="N38" s="97"/>
      <c r="O38" s="97"/>
      <c r="P38" s="97"/>
      <c r="Q38" s="97"/>
      <c r="R38" s="97"/>
      <c r="S38" s="97"/>
      <c r="T38" s="97"/>
      <c r="U38" s="15"/>
      <c r="V38" s="15"/>
      <c r="W38" s="15"/>
      <c r="X38" s="15"/>
      <c r="Y38" s="15"/>
      <c r="Z38" s="15"/>
    </row>
    <row r="39" spans="1:26" x14ac:dyDescent="0.25">
      <c r="A39" s="690" t="s">
        <v>814</v>
      </c>
      <c r="B39" s="691"/>
      <c r="C39" s="692">
        <v>0</v>
      </c>
      <c r="D39" s="692">
        <v>0</v>
      </c>
      <c r="E39" s="692">
        <v>0</v>
      </c>
      <c r="F39" s="97" t="str">
        <f t="shared" si="6"/>
        <v>OK!</v>
      </c>
      <c r="G39" s="97" t="str">
        <f t="shared" si="6"/>
        <v>OK!</v>
      </c>
      <c r="H39" s="97" t="str">
        <f t="shared" si="6"/>
        <v>OK!</v>
      </c>
      <c r="I39" s="97"/>
      <c r="J39" s="97"/>
      <c r="K39" s="97"/>
      <c r="L39" s="97"/>
      <c r="M39" s="97"/>
      <c r="N39" s="97"/>
      <c r="O39" s="97"/>
      <c r="P39" s="97"/>
      <c r="Q39" s="97"/>
      <c r="R39" s="97"/>
      <c r="S39" s="97"/>
      <c r="T39" s="97"/>
      <c r="U39" s="15"/>
      <c r="V39" s="15"/>
      <c r="W39" s="15"/>
      <c r="X39" s="15"/>
      <c r="Y39" s="15"/>
      <c r="Z39" s="15"/>
    </row>
    <row r="40" spans="1:26" x14ac:dyDescent="0.25">
      <c r="A40" s="693" t="s">
        <v>815</v>
      </c>
      <c r="B40" s="694"/>
      <c r="C40" s="695">
        <v>0</v>
      </c>
      <c r="D40" s="695">
        <v>0</v>
      </c>
      <c r="E40" s="695">
        <v>0</v>
      </c>
      <c r="F40" s="97" t="str">
        <f t="shared" si="6"/>
        <v>OK!</v>
      </c>
      <c r="G40" s="97" t="str">
        <f t="shared" si="6"/>
        <v>OK!</v>
      </c>
      <c r="H40" s="97" t="str">
        <f t="shared" si="6"/>
        <v>OK!</v>
      </c>
      <c r="I40" s="97"/>
      <c r="J40" s="97"/>
      <c r="K40" s="97"/>
      <c r="L40" s="97"/>
      <c r="M40" s="97"/>
      <c r="N40" s="97"/>
      <c r="O40" s="97"/>
      <c r="P40" s="97"/>
      <c r="Q40" s="97"/>
      <c r="R40" s="97"/>
      <c r="S40" s="97"/>
      <c r="T40" s="97"/>
      <c r="U40" s="15"/>
      <c r="V40" s="15"/>
      <c r="W40" s="15"/>
      <c r="X40" s="15"/>
      <c r="Y40" s="15"/>
      <c r="Z40" s="15"/>
    </row>
    <row r="41" spans="1:26" x14ac:dyDescent="0.25">
      <c r="A41" s="103" t="s">
        <v>816</v>
      </c>
      <c r="B41" s="105"/>
      <c r="C41" s="696">
        <f>SUM(C38:C40)</f>
        <v>0</v>
      </c>
      <c r="D41" s="696">
        <f>SUM(D38:D40)</f>
        <v>0</v>
      </c>
      <c r="E41" s="696">
        <f>SUM(E38:E40)</f>
        <v>0</v>
      </c>
      <c r="F41" s="97" t="str">
        <f t="shared" si="6"/>
        <v>OK!</v>
      </c>
      <c r="G41" s="97" t="str">
        <f t="shared" si="6"/>
        <v>OK!</v>
      </c>
      <c r="H41" s="97" t="str">
        <f t="shared" si="6"/>
        <v>OK!</v>
      </c>
      <c r="I41" s="97"/>
      <c r="J41" s="97"/>
      <c r="K41" s="97"/>
      <c r="L41" s="97"/>
      <c r="M41" s="97"/>
      <c r="N41" s="97"/>
      <c r="O41" s="97"/>
      <c r="P41" s="97"/>
      <c r="Q41" s="97"/>
      <c r="R41" s="97"/>
      <c r="S41" s="97"/>
      <c r="T41" s="97"/>
      <c r="U41" s="697"/>
      <c r="V41" s="697"/>
      <c r="W41" s="697"/>
      <c r="X41" s="15"/>
      <c r="Y41" s="15"/>
      <c r="Z41" s="15"/>
    </row>
    <row r="42" spans="1:26" x14ac:dyDescent="0.25">
      <c r="A42" s="686">
        <v>6260</v>
      </c>
      <c r="B42" s="687" t="s">
        <v>384</v>
      </c>
      <c r="C42" s="688"/>
      <c r="D42" s="688"/>
      <c r="E42" s="689"/>
      <c r="F42" s="97"/>
      <c r="G42" s="97"/>
      <c r="H42" s="97"/>
      <c r="I42" s="97"/>
      <c r="J42" s="97"/>
      <c r="K42" s="97"/>
      <c r="L42" s="97"/>
      <c r="M42" s="97"/>
      <c r="N42" s="97"/>
      <c r="O42" s="97"/>
      <c r="P42" s="97"/>
      <c r="Q42" s="97"/>
      <c r="R42" s="97"/>
      <c r="S42" s="97"/>
      <c r="T42" s="97"/>
      <c r="U42" s="15"/>
      <c r="V42" s="15"/>
      <c r="W42" s="15"/>
      <c r="X42" s="15"/>
      <c r="Y42" s="15"/>
      <c r="Z42" s="15"/>
    </row>
    <row r="43" spans="1:26" x14ac:dyDescent="0.25">
      <c r="A43" s="690" t="s">
        <v>813</v>
      </c>
      <c r="B43" s="691"/>
      <c r="C43" s="692">
        <v>12913</v>
      </c>
      <c r="D43" s="692">
        <v>12913</v>
      </c>
      <c r="E43" s="692">
        <v>12913</v>
      </c>
      <c r="F43" s="97" t="str">
        <f t="shared" ref="F43:H46" si="7">IF(C43&lt;0,"STOPP!","OK!")</f>
        <v>OK!</v>
      </c>
      <c r="G43" s="97" t="str">
        <f t="shared" si="7"/>
        <v>OK!</v>
      </c>
      <c r="H43" s="97" t="str">
        <f t="shared" si="7"/>
        <v>OK!</v>
      </c>
      <c r="I43" s="97"/>
      <c r="J43" s="97"/>
      <c r="K43" s="97"/>
      <c r="L43" s="97"/>
      <c r="M43" s="97"/>
      <c r="N43" s="97"/>
      <c r="O43" s="97"/>
      <c r="P43" s="97"/>
      <c r="Q43" s="97"/>
      <c r="R43" s="97"/>
      <c r="S43" s="97"/>
      <c r="T43" s="97"/>
      <c r="U43" s="15"/>
      <c r="V43" s="15"/>
      <c r="W43" s="15"/>
      <c r="X43" s="15"/>
      <c r="Y43" s="15"/>
      <c r="Z43" s="15"/>
    </row>
    <row r="44" spans="1:26" x14ac:dyDescent="0.25">
      <c r="A44" s="690" t="s">
        <v>814</v>
      </c>
      <c r="B44" s="691"/>
      <c r="C44" s="692">
        <v>3920</v>
      </c>
      <c r="D44" s="692">
        <v>6920</v>
      </c>
      <c r="E44" s="692">
        <v>6920</v>
      </c>
      <c r="F44" s="97" t="str">
        <f t="shared" si="7"/>
        <v>OK!</v>
      </c>
      <c r="G44" s="97" t="str">
        <f t="shared" si="7"/>
        <v>OK!</v>
      </c>
      <c r="H44" s="97" t="str">
        <f t="shared" si="7"/>
        <v>OK!</v>
      </c>
      <c r="I44" s="97"/>
      <c r="J44" s="97"/>
      <c r="K44" s="97"/>
      <c r="L44" s="97"/>
      <c r="M44" s="97"/>
      <c r="N44" s="97"/>
      <c r="O44" s="97"/>
      <c r="P44" s="97"/>
      <c r="Q44" s="97"/>
      <c r="R44" s="97"/>
      <c r="S44" s="97"/>
      <c r="T44" s="97"/>
      <c r="U44" s="15"/>
      <c r="V44" s="15"/>
      <c r="W44" s="15"/>
      <c r="X44" s="15"/>
      <c r="Y44" s="15"/>
      <c r="Z44" s="15"/>
    </row>
    <row r="45" spans="1:26" x14ac:dyDescent="0.25">
      <c r="A45" s="693" t="s">
        <v>815</v>
      </c>
      <c r="B45" s="694"/>
      <c r="C45" s="695">
        <v>0</v>
      </c>
      <c r="D45" s="695">
        <v>0</v>
      </c>
      <c r="E45" s="695">
        <v>0</v>
      </c>
      <c r="F45" s="97" t="str">
        <f t="shared" si="7"/>
        <v>OK!</v>
      </c>
      <c r="G45" s="97" t="str">
        <f t="shared" si="7"/>
        <v>OK!</v>
      </c>
      <c r="H45" s="97" t="str">
        <f t="shared" si="7"/>
        <v>OK!</v>
      </c>
      <c r="I45" s="97"/>
      <c r="J45" s="97"/>
      <c r="K45" s="97"/>
      <c r="L45" s="97"/>
      <c r="M45" s="97"/>
      <c r="N45" s="97"/>
      <c r="O45" s="97"/>
      <c r="P45" s="97"/>
      <c r="Q45" s="97"/>
      <c r="R45" s="97"/>
      <c r="S45" s="97"/>
      <c r="T45" s="97"/>
      <c r="U45" s="15"/>
      <c r="V45" s="15"/>
      <c r="W45" s="15"/>
      <c r="X45" s="15"/>
      <c r="Y45" s="15"/>
      <c r="Z45" s="15"/>
    </row>
    <row r="46" spans="1:26" x14ac:dyDescent="0.25">
      <c r="A46" s="103" t="s">
        <v>816</v>
      </c>
      <c r="B46" s="105"/>
      <c r="C46" s="696">
        <f>SUM(C43:C45)</f>
        <v>16833</v>
      </c>
      <c r="D46" s="696">
        <f>SUM(D43:D45)</f>
        <v>19833</v>
      </c>
      <c r="E46" s="696">
        <f>SUM(E43:E45)</f>
        <v>19833</v>
      </c>
      <c r="F46" s="97" t="str">
        <f t="shared" si="7"/>
        <v>OK!</v>
      </c>
      <c r="G46" s="97" t="str">
        <f t="shared" si="7"/>
        <v>OK!</v>
      </c>
      <c r="H46" s="97" t="str">
        <f t="shared" si="7"/>
        <v>OK!</v>
      </c>
      <c r="I46" s="97"/>
      <c r="J46" s="97"/>
      <c r="K46" s="97"/>
      <c r="L46" s="97"/>
      <c r="M46" s="97"/>
      <c r="N46" s="97"/>
      <c r="O46" s="97"/>
      <c r="P46" s="97"/>
      <c r="Q46" s="97"/>
      <c r="R46" s="97"/>
      <c r="S46" s="97"/>
      <c r="T46" s="97"/>
      <c r="U46" s="697"/>
      <c r="V46" s="697"/>
      <c r="W46" s="697"/>
      <c r="X46" s="15"/>
      <c r="Y46" s="15"/>
      <c r="Z46" s="15"/>
    </row>
    <row r="47" spans="1:26" x14ac:dyDescent="0.25">
      <c r="A47" s="686">
        <v>8130</v>
      </c>
      <c r="B47" s="687" t="s">
        <v>425</v>
      </c>
      <c r="C47" s="688"/>
      <c r="D47" s="688"/>
      <c r="E47" s="689"/>
      <c r="F47" s="97"/>
      <c r="G47" s="97"/>
      <c r="H47" s="97"/>
      <c r="I47" s="97"/>
      <c r="J47" s="97"/>
      <c r="K47" s="97"/>
      <c r="L47" s="97"/>
      <c r="M47" s="97"/>
      <c r="N47" s="97"/>
      <c r="O47" s="97"/>
      <c r="P47" s="97"/>
      <c r="Q47" s="97"/>
      <c r="R47" s="97"/>
      <c r="S47" s="97"/>
      <c r="T47" s="97"/>
      <c r="U47" s="15"/>
      <c r="V47" s="15"/>
      <c r="W47" s="15"/>
      <c r="X47" s="15"/>
      <c r="Y47" s="15"/>
      <c r="Z47" s="15"/>
    </row>
    <row r="48" spans="1:26" x14ac:dyDescent="0.25">
      <c r="A48" s="690" t="s">
        <v>813</v>
      </c>
      <c r="B48" s="691"/>
      <c r="C48" s="692">
        <v>3337</v>
      </c>
      <c r="D48" s="692">
        <v>3337</v>
      </c>
      <c r="E48" s="692">
        <v>3337</v>
      </c>
      <c r="F48" s="97" t="str">
        <f t="shared" ref="F48:H51" si="8">IF(C48&lt;0,"STOPP!","OK!")</f>
        <v>OK!</v>
      </c>
      <c r="G48" s="97" t="str">
        <f t="shared" si="8"/>
        <v>OK!</v>
      </c>
      <c r="H48" s="97" t="str">
        <f t="shared" si="8"/>
        <v>OK!</v>
      </c>
      <c r="I48" s="97"/>
      <c r="J48" s="97"/>
      <c r="K48" s="97"/>
      <c r="L48" s="97"/>
      <c r="M48" s="97"/>
      <c r="N48" s="97"/>
      <c r="O48" s="97"/>
      <c r="P48" s="97"/>
      <c r="Q48" s="97"/>
      <c r="R48" s="97"/>
      <c r="S48" s="97"/>
      <c r="T48" s="97"/>
      <c r="U48" s="15"/>
      <c r="V48" s="15"/>
      <c r="W48" s="15"/>
      <c r="X48" s="15"/>
      <c r="Y48" s="15"/>
      <c r="Z48" s="15"/>
    </row>
    <row r="49" spans="1:26" x14ac:dyDescent="0.25">
      <c r="A49" s="690" t="s">
        <v>814</v>
      </c>
      <c r="B49" s="691"/>
      <c r="C49" s="692">
        <v>8930</v>
      </c>
      <c r="D49" s="692">
        <v>12930</v>
      </c>
      <c r="E49" s="692">
        <v>12930</v>
      </c>
      <c r="F49" s="97" t="str">
        <f t="shared" si="8"/>
        <v>OK!</v>
      </c>
      <c r="G49" s="97" t="str">
        <f t="shared" si="8"/>
        <v>OK!</v>
      </c>
      <c r="H49" s="97" t="str">
        <f t="shared" si="8"/>
        <v>OK!</v>
      </c>
      <c r="I49" s="97"/>
      <c r="J49" s="97"/>
      <c r="K49" s="97"/>
      <c r="L49" s="97"/>
      <c r="M49" s="97"/>
      <c r="N49" s="97"/>
      <c r="O49" s="97"/>
      <c r="P49" s="97"/>
      <c r="Q49" s="97"/>
      <c r="R49" s="97"/>
      <c r="S49" s="97"/>
      <c r="T49" s="97"/>
      <c r="U49" s="15"/>
      <c r="V49" s="15"/>
      <c r="W49" s="15"/>
      <c r="X49" s="15"/>
      <c r="Y49" s="15"/>
      <c r="Z49" s="15"/>
    </row>
    <row r="50" spans="1:26" x14ac:dyDescent="0.25">
      <c r="A50" s="693" t="s">
        <v>815</v>
      </c>
      <c r="B50" s="694"/>
      <c r="C50" s="695">
        <v>1416</v>
      </c>
      <c r="D50" s="695">
        <v>63294</v>
      </c>
      <c r="E50" s="695">
        <v>63294</v>
      </c>
      <c r="F50" s="97" t="str">
        <f t="shared" si="8"/>
        <v>OK!</v>
      </c>
      <c r="G50" s="97" t="str">
        <f t="shared" si="8"/>
        <v>OK!</v>
      </c>
      <c r="H50" s="97" t="str">
        <f t="shared" si="8"/>
        <v>OK!</v>
      </c>
      <c r="I50" s="97"/>
      <c r="J50" s="97"/>
      <c r="K50" s="97"/>
      <c r="L50" s="97"/>
      <c r="M50" s="97"/>
      <c r="N50" s="97"/>
      <c r="O50" s="97"/>
      <c r="P50" s="97"/>
      <c r="Q50" s="97"/>
      <c r="R50" s="97"/>
      <c r="S50" s="97"/>
      <c r="T50" s="97"/>
      <c r="U50" s="15"/>
      <c r="V50" s="15"/>
      <c r="W50" s="15"/>
      <c r="X50" s="15"/>
      <c r="Y50" s="15"/>
      <c r="Z50" s="15"/>
    </row>
    <row r="51" spans="1:26" x14ac:dyDescent="0.25">
      <c r="A51" s="103" t="s">
        <v>816</v>
      </c>
      <c r="B51" s="105"/>
      <c r="C51" s="696">
        <f>SUM(C48:C50)</f>
        <v>13683</v>
      </c>
      <c r="D51" s="696">
        <f>SUM(D48:D50)</f>
        <v>79561</v>
      </c>
      <c r="E51" s="696">
        <f>SUM(E48:E50)</f>
        <v>79561</v>
      </c>
      <c r="F51" s="97" t="str">
        <f t="shared" si="8"/>
        <v>OK!</v>
      </c>
      <c r="G51" s="97" t="str">
        <f t="shared" si="8"/>
        <v>OK!</v>
      </c>
      <c r="H51" s="97" t="str">
        <f t="shared" si="8"/>
        <v>OK!</v>
      </c>
      <c r="I51" s="97"/>
      <c r="J51" s="97"/>
      <c r="K51" s="97"/>
      <c r="L51" s="97"/>
      <c r="M51" s="97"/>
      <c r="N51" s="97"/>
      <c r="O51" s="97"/>
      <c r="P51" s="97"/>
      <c r="Q51" s="97"/>
      <c r="R51" s="97"/>
      <c r="S51" s="97"/>
      <c r="T51" s="97"/>
      <c r="U51" s="697"/>
      <c r="V51" s="697"/>
      <c r="W51" s="697"/>
      <c r="X51" s="15"/>
      <c r="Y51" s="15"/>
      <c r="Z51" s="15"/>
    </row>
    <row r="52" spans="1:26" x14ac:dyDescent="0.25">
      <c r="A52" s="686">
        <v>8220</v>
      </c>
      <c r="B52" s="687" t="s">
        <v>436</v>
      </c>
      <c r="C52" s="688"/>
      <c r="D52" s="688"/>
      <c r="E52" s="689"/>
      <c r="F52" s="97"/>
      <c r="G52" s="97"/>
      <c r="H52" s="97"/>
      <c r="I52" s="97"/>
      <c r="J52" s="97"/>
      <c r="K52" s="97"/>
      <c r="L52" s="97"/>
      <c r="M52" s="97"/>
      <c r="N52" s="97"/>
      <c r="O52" s="97"/>
      <c r="P52" s="97"/>
      <c r="Q52" s="97"/>
      <c r="R52" s="97"/>
      <c r="S52" s="97"/>
      <c r="T52" s="97"/>
      <c r="U52" s="15"/>
      <c r="V52" s="15"/>
      <c r="W52" s="15"/>
      <c r="X52" s="15"/>
      <c r="Y52" s="15"/>
      <c r="Z52" s="15"/>
    </row>
    <row r="53" spans="1:26" x14ac:dyDescent="0.25">
      <c r="A53" s="690" t="s">
        <v>813</v>
      </c>
      <c r="B53" s="691"/>
      <c r="C53" s="692">
        <v>0</v>
      </c>
      <c r="D53" s="692">
        <v>0</v>
      </c>
      <c r="E53" s="692">
        <v>0</v>
      </c>
      <c r="F53" s="97" t="str">
        <f t="shared" ref="F53:H56" si="9">IF(C53&lt;0,"STOPP!","OK!")</f>
        <v>OK!</v>
      </c>
      <c r="G53" s="97" t="str">
        <f t="shared" si="9"/>
        <v>OK!</v>
      </c>
      <c r="H53" s="97" t="str">
        <f t="shared" si="9"/>
        <v>OK!</v>
      </c>
      <c r="I53" s="97"/>
      <c r="J53" s="97"/>
      <c r="K53" s="97"/>
      <c r="L53" s="97"/>
      <c r="M53" s="97"/>
      <c r="N53" s="97"/>
      <c r="O53" s="97"/>
      <c r="P53" s="97"/>
      <c r="Q53" s="97"/>
      <c r="R53" s="97"/>
      <c r="S53" s="97"/>
      <c r="T53" s="97"/>
      <c r="U53" s="15"/>
      <c r="V53" s="15"/>
      <c r="W53" s="15"/>
      <c r="X53" s="15"/>
      <c r="Y53" s="15"/>
      <c r="Z53" s="15"/>
    </row>
    <row r="54" spans="1:26" x14ac:dyDescent="0.25">
      <c r="A54" s="690" t="s">
        <v>814</v>
      </c>
      <c r="B54" s="691"/>
      <c r="C54" s="692">
        <v>3960</v>
      </c>
      <c r="D54" s="692">
        <v>3960</v>
      </c>
      <c r="E54" s="692">
        <v>3960</v>
      </c>
      <c r="F54" s="97" t="str">
        <f t="shared" si="9"/>
        <v>OK!</v>
      </c>
      <c r="G54" s="97" t="str">
        <f t="shared" si="9"/>
        <v>OK!</v>
      </c>
      <c r="H54" s="97" t="str">
        <f t="shared" si="9"/>
        <v>OK!</v>
      </c>
      <c r="I54" s="97"/>
      <c r="J54" s="97"/>
      <c r="K54" s="97"/>
      <c r="L54" s="97"/>
      <c r="M54" s="97"/>
      <c r="N54" s="97"/>
      <c r="O54" s="97"/>
      <c r="P54" s="97"/>
      <c r="Q54" s="97"/>
      <c r="R54" s="97"/>
      <c r="S54" s="97"/>
      <c r="T54" s="97"/>
      <c r="U54" s="15"/>
      <c r="V54" s="15"/>
      <c r="W54" s="15"/>
      <c r="X54" s="15"/>
      <c r="Y54" s="15"/>
      <c r="Z54" s="15"/>
    </row>
    <row r="55" spans="1:26" x14ac:dyDescent="0.25">
      <c r="A55" s="693" t="s">
        <v>815</v>
      </c>
      <c r="B55" s="694"/>
      <c r="C55" s="695">
        <v>0</v>
      </c>
      <c r="D55" s="695">
        <v>0</v>
      </c>
      <c r="E55" s="695">
        <v>0</v>
      </c>
      <c r="F55" s="97" t="str">
        <f t="shared" si="9"/>
        <v>OK!</v>
      </c>
      <c r="G55" s="97" t="str">
        <f t="shared" si="9"/>
        <v>OK!</v>
      </c>
      <c r="H55" s="97" t="str">
        <f t="shared" si="9"/>
        <v>OK!</v>
      </c>
      <c r="I55" s="97"/>
      <c r="J55" s="97"/>
      <c r="K55" s="97"/>
      <c r="L55" s="97"/>
      <c r="M55" s="97"/>
      <c r="N55" s="97"/>
      <c r="O55" s="97"/>
      <c r="P55" s="97"/>
      <c r="Q55" s="97"/>
      <c r="R55" s="97"/>
      <c r="S55" s="97"/>
      <c r="T55" s="97"/>
      <c r="U55" s="15"/>
      <c r="V55" s="15"/>
      <c r="W55" s="15"/>
      <c r="X55" s="15"/>
      <c r="Y55" s="15"/>
      <c r="Z55" s="15"/>
    </row>
    <row r="56" spans="1:26" x14ac:dyDescent="0.25">
      <c r="A56" s="103" t="s">
        <v>816</v>
      </c>
      <c r="B56" s="105"/>
      <c r="C56" s="696">
        <f>SUM(C53:C55)</f>
        <v>3960</v>
      </c>
      <c r="D56" s="696">
        <f>SUM(D53:D55)</f>
        <v>3960</v>
      </c>
      <c r="E56" s="696">
        <f>SUM(E53:E55)</f>
        <v>3960</v>
      </c>
      <c r="F56" s="97" t="str">
        <f t="shared" si="9"/>
        <v>OK!</v>
      </c>
      <c r="G56" s="97" t="str">
        <f t="shared" si="9"/>
        <v>OK!</v>
      </c>
      <c r="H56" s="97" t="str">
        <f t="shared" si="9"/>
        <v>OK!</v>
      </c>
      <c r="I56" s="97"/>
      <c r="J56" s="97"/>
      <c r="K56" s="97"/>
      <c r="L56" s="97"/>
      <c r="M56" s="97"/>
      <c r="N56" s="97"/>
      <c r="O56" s="97"/>
      <c r="P56" s="97"/>
      <c r="Q56" s="97"/>
      <c r="R56" s="97"/>
      <c r="S56" s="97"/>
      <c r="T56" s="97"/>
      <c r="U56" s="697"/>
      <c r="V56" s="697"/>
      <c r="W56" s="697"/>
      <c r="X56" s="15"/>
      <c r="Y56" s="15"/>
      <c r="Z56" s="15"/>
    </row>
    <row r="57" spans="1:26" x14ac:dyDescent="0.25">
      <c r="A57" s="686">
        <v>9120</v>
      </c>
      <c r="B57" s="687" t="s">
        <v>443</v>
      </c>
      <c r="C57" s="688"/>
      <c r="D57" s="688"/>
      <c r="E57" s="689"/>
      <c r="F57" s="97"/>
      <c r="G57" s="97"/>
      <c r="H57" s="97"/>
      <c r="I57" s="97"/>
      <c r="J57" s="97"/>
      <c r="K57" s="97"/>
      <c r="L57" s="97"/>
      <c r="M57" s="97"/>
      <c r="N57" s="97"/>
      <c r="O57" s="97"/>
      <c r="P57" s="97"/>
      <c r="Q57" s="97"/>
      <c r="R57" s="97"/>
      <c r="S57" s="97"/>
      <c r="T57" s="97"/>
      <c r="U57" s="15"/>
      <c r="V57" s="15"/>
      <c r="W57" s="15"/>
      <c r="X57" s="15"/>
      <c r="Y57" s="15"/>
      <c r="Z57" s="15"/>
    </row>
    <row r="58" spans="1:26" x14ac:dyDescent="0.25">
      <c r="A58" s="690" t="s">
        <v>813</v>
      </c>
      <c r="B58" s="691"/>
      <c r="C58" s="692">
        <v>79967</v>
      </c>
      <c r="D58" s="692">
        <v>80126</v>
      </c>
      <c r="E58" s="692">
        <v>80126</v>
      </c>
      <c r="F58" s="97" t="str">
        <f t="shared" ref="F58:H61" si="10">IF(C58&lt;0,"STOPP!","OK!")</f>
        <v>OK!</v>
      </c>
      <c r="G58" s="97" t="str">
        <f t="shared" si="10"/>
        <v>OK!</v>
      </c>
      <c r="H58" s="97" t="str">
        <f t="shared" si="10"/>
        <v>OK!</v>
      </c>
      <c r="I58" s="97"/>
      <c r="J58" s="97"/>
      <c r="K58" s="97"/>
      <c r="L58" s="97"/>
      <c r="M58" s="97"/>
      <c r="N58" s="97"/>
      <c r="O58" s="97"/>
      <c r="P58" s="97"/>
      <c r="Q58" s="97"/>
      <c r="R58" s="97"/>
      <c r="S58" s="97"/>
      <c r="T58" s="97"/>
      <c r="U58" s="15"/>
      <c r="V58" s="15"/>
      <c r="W58" s="15"/>
      <c r="X58" s="15"/>
      <c r="Y58" s="15"/>
      <c r="Z58" s="15"/>
    </row>
    <row r="59" spans="1:26" x14ac:dyDescent="0.25">
      <c r="A59" s="690" t="s">
        <v>814</v>
      </c>
      <c r="B59" s="691"/>
      <c r="C59" s="692">
        <v>10000</v>
      </c>
      <c r="D59" s="692">
        <v>13816</v>
      </c>
      <c r="E59" s="692">
        <v>13816</v>
      </c>
      <c r="F59" s="97" t="str">
        <f t="shared" si="10"/>
        <v>OK!</v>
      </c>
      <c r="G59" s="97" t="str">
        <f t="shared" si="10"/>
        <v>OK!</v>
      </c>
      <c r="H59" s="97" t="str">
        <f t="shared" si="10"/>
        <v>OK!</v>
      </c>
      <c r="I59" s="97"/>
      <c r="J59" s="97"/>
      <c r="K59" s="97"/>
      <c r="L59" s="97"/>
      <c r="M59" s="97"/>
      <c r="N59" s="97"/>
      <c r="O59" s="97"/>
      <c r="P59" s="97"/>
      <c r="Q59" s="97"/>
      <c r="R59" s="97"/>
      <c r="S59" s="97"/>
      <c r="T59" s="97"/>
      <c r="U59" s="15"/>
      <c r="V59" s="15"/>
      <c r="W59" s="15"/>
      <c r="X59" s="15"/>
      <c r="Y59" s="15"/>
      <c r="Z59" s="15"/>
    </row>
    <row r="60" spans="1:26" x14ac:dyDescent="0.25">
      <c r="A60" s="693" t="s">
        <v>815</v>
      </c>
      <c r="B60" s="694"/>
      <c r="C60" s="695">
        <v>1000</v>
      </c>
      <c r="D60" s="695">
        <v>17045</v>
      </c>
      <c r="E60" s="695">
        <v>17045</v>
      </c>
      <c r="F60" s="97" t="str">
        <f t="shared" si="10"/>
        <v>OK!</v>
      </c>
      <c r="G60" s="97" t="str">
        <f t="shared" si="10"/>
        <v>OK!</v>
      </c>
      <c r="H60" s="97" t="str">
        <f t="shared" si="10"/>
        <v>OK!</v>
      </c>
      <c r="I60" s="97"/>
      <c r="J60" s="97"/>
      <c r="K60" s="97"/>
      <c r="L60" s="97"/>
      <c r="M60" s="97"/>
      <c r="N60" s="97"/>
      <c r="O60" s="97"/>
      <c r="P60" s="97"/>
      <c r="Q60" s="97"/>
      <c r="R60" s="97"/>
      <c r="S60" s="97"/>
      <c r="T60" s="97"/>
      <c r="U60" s="15"/>
      <c r="V60" s="15"/>
      <c r="W60" s="15"/>
      <c r="X60" s="15"/>
      <c r="Y60" s="15"/>
      <c r="Z60" s="15"/>
    </row>
    <row r="61" spans="1:26" x14ac:dyDescent="0.25">
      <c r="A61" s="103" t="s">
        <v>816</v>
      </c>
      <c r="B61" s="105"/>
      <c r="C61" s="696">
        <f>SUM(C58:C60)</f>
        <v>90967</v>
      </c>
      <c r="D61" s="696">
        <f>SUM(D58:D60)</f>
        <v>110987</v>
      </c>
      <c r="E61" s="696">
        <f>SUM(E58:E60)</f>
        <v>110987</v>
      </c>
      <c r="F61" s="97" t="str">
        <f t="shared" si="10"/>
        <v>OK!</v>
      </c>
      <c r="G61" s="97" t="str">
        <f t="shared" si="10"/>
        <v>OK!</v>
      </c>
      <c r="H61" s="97" t="str">
        <f t="shared" si="10"/>
        <v>OK!</v>
      </c>
      <c r="I61" s="97"/>
      <c r="J61" s="97"/>
      <c r="K61" s="97"/>
      <c r="L61" s="97"/>
      <c r="M61" s="97"/>
      <c r="N61" s="97"/>
      <c r="O61" s="97"/>
      <c r="P61" s="97"/>
      <c r="Q61" s="97"/>
      <c r="R61" s="97"/>
      <c r="S61" s="97"/>
      <c r="T61" s="97"/>
      <c r="U61" s="697"/>
      <c r="V61" s="697"/>
      <c r="W61" s="697"/>
      <c r="X61" s="15"/>
      <c r="Y61" s="15"/>
      <c r="Z61" s="15"/>
    </row>
    <row r="62" spans="1:26" x14ac:dyDescent="0.25">
      <c r="A62" s="686">
        <v>9230</v>
      </c>
      <c r="B62" s="687" t="s">
        <v>466</v>
      </c>
      <c r="C62" s="688"/>
      <c r="D62" s="688"/>
      <c r="E62" s="689"/>
      <c r="F62" s="97"/>
      <c r="G62" s="97"/>
      <c r="H62" s="97"/>
      <c r="I62" s="97"/>
      <c r="J62" s="97"/>
      <c r="K62" s="97"/>
      <c r="L62" s="97"/>
      <c r="M62" s="97"/>
      <c r="N62" s="97"/>
      <c r="O62" s="97"/>
      <c r="P62" s="97"/>
      <c r="Q62" s="97"/>
      <c r="R62" s="97"/>
      <c r="S62" s="97"/>
      <c r="T62" s="97"/>
      <c r="U62" s="15"/>
      <c r="V62" s="15"/>
      <c r="W62" s="15"/>
      <c r="X62" s="15"/>
      <c r="Y62" s="15"/>
      <c r="Z62" s="15"/>
    </row>
    <row r="63" spans="1:26" x14ac:dyDescent="0.25">
      <c r="A63" s="690" t="s">
        <v>813</v>
      </c>
      <c r="B63" s="691"/>
      <c r="C63" s="692">
        <v>12324</v>
      </c>
      <c r="D63" s="692">
        <v>12324</v>
      </c>
      <c r="E63" s="692">
        <v>12324</v>
      </c>
      <c r="F63" s="97" t="str">
        <f t="shared" ref="F63:H66" si="11">IF(C63&lt;0,"STOPP!","OK!")</f>
        <v>OK!</v>
      </c>
      <c r="G63" s="97" t="str">
        <f t="shared" si="11"/>
        <v>OK!</v>
      </c>
      <c r="H63" s="97" t="str">
        <f t="shared" si="11"/>
        <v>OK!</v>
      </c>
      <c r="I63" s="97"/>
      <c r="J63" s="97"/>
      <c r="K63" s="97"/>
      <c r="L63" s="97"/>
      <c r="M63" s="97"/>
      <c r="N63" s="97"/>
      <c r="O63" s="97"/>
      <c r="P63" s="97"/>
      <c r="Q63" s="97"/>
      <c r="R63" s="97"/>
      <c r="S63" s="97"/>
      <c r="T63" s="97"/>
      <c r="U63" s="15"/>
      <c r="V63" s="15"/>
      <c r="W63" s="15"/>
      <c r="X63" s="15"/>
      <c r="Y63" s="15"/>
      <c r="Z63" s="15"/>
    </row>
    <row r="64" spans="1:26" x14ac:dyDescent="0.25">
      <c r="A64" s="690" t="s">
        <v>814</v>
      </c>
      <c r="B64" s="691"/>
      <c r="C64" s="692">
        <v>5969</v>
      </c>
      <c r="D64" s="692">
        <v>7969</v>
      </c>
      <c r="E64" s="692">
        <v>7969</v>
      </c>
      <c r="F64" s="97" t="str">
        <f t="shared" si="11"/>
        <v>OK!</v>
      </c>
      <c r="G64" s="97" t="str">
        <f t="shared" si="11"/>
        <v>OK!</v>
      </c>
      <c r="H64" s="97" t="str">
        <f t="shared" si="11"/>
        <v>OK!</v>
      </c>
      <c r="I64" s="97"/>
      <c r="J64" s="97"/>
      <c r="K64" s="97"/>
      <c r="L64" s="97"/>
      <c r="M64" s="97"/>
      <c r="N64" s="97"/>
      <c r="O64" s="97"/>
      <c r="P64" s="97"/>
      <c r="Q64" s="97"/>
      <c r="R64" s="97"/>
      <c r="S64" s="97"/>
      <c r="T64" s="97"/>
      <c r="U64" s="15"/>
      <c r="V64" s="15"/>
      <c r="W64" s="15"/>
      <c r="X64" s="15"/>
      <c r="Y64" s="15"/>
      <c r="Z64" s="15"/>
    </row>
    <row r="65" spans="1:26" x14ac:dyDescent="0.25">
      <c r="A65" s="693" t="s">
        <v>815</v>
      </c>
      <c r="B65" s="694"/>
      <c r="C65" s="695">
        <v>21585</v>
      </c>
      <c r="D65" s="695">
        <v>0</v>
      </c>
      <c r="E65" s="695">
        <v>0</v>
      </c>
      <c r="F65" s="97" t="str">
        <f t="shared" si="11"/>
        <v>OK!</v>
      </c>
      <c r="G65" s="97" t="str">
        <f t="shared" si="11"/>
        <v>OK!</v>
      </c>
      <c r="H65" s="97" t="str">
        <f t="shared" si="11"/>
        <v>OK!</v>
      </c>
      <c r="I65" s="97"/>
      <c r="J65" s="97"/>
      <c r="K65" s="97"/>
      <c r="L65" s="97"/>
      <c r="M65" s="97"/>
      <c r="N65" s="97"/>
      <c r="O65" s="97"/>
      <c r="P65" s="97"/>
      <c r="Q65" s="97"/>
      <c r="R65" s="97"/>
      <c r="S65" s="97"/>
      <c r="T65" s="97"/>
      <c r="U65" s="15"/>
      <c r="V65" s="15"/>
      <c r="W65" s="15"/>
      <c r="X65" s="15"/>
      <c r="Y65" s="15"/>
      <c r="Z65" s="15"/>
    </row>
    <row r="66" spans="1:26" x14ac:dyDescent="0.25">
      <c r="A66" s="103" t="s">
        <v>816</v>
      </c>
      <c r="B66" s="105"/>
      <c r="C66" s="696">
        <f>SUM(C63:C65)</f>
        <v>39878</v>
      </c>
      <c r="D66" s="696">
        <f>SUM(D63:D65)</f>
        <v>20293</v>
      </c>
      <c r="E66" s="696">
        <f>SUM(E63:E65)</f>
        <v>20293</v>
      </c>
      <c r="F66" s="97" t="str">
        <f t="shared" si="11"/>
        <v>OK!</v>
      </c>
      <c r="G66" s="97" t="str">
        <f t="shared" si="11"/>
        <v>OK!</v>
      </c>
      <c r="H66" s="97" t="str">
        <f t="shared" si="11"/>
        <v>OK!</v>
      </c>
      <c r="I66" s="97"/>
      <c r="J66" s="97"/>
      <c r="K66" s="97"/>
      <c r="L66" s="97"/>
      <c r="M66" s="97"/>
      <c r="N66" s="97"/>
      <c r="O66" s="97"/>
      <c r="P66" s="97"/>
      <c r="Q66" s="97"/>
      <c r="R66" s="97"/>
      <c r="S66" s="97"/>
      <c r="T66" s="97"/>
      <c r="U66" s="697"/>
      <c r="V66" s="697"/>
      <c r="W66" s="697"/>
      <c r="X66" s="15"/>
      <c r="Y66" s="15"/>
      <c r="Z66" s="15"/>
    </row>
    <row r="67" spans="1:26" x14ac:dyDescent="0.25">
      <c r="A67" s="686">
        <v>10430</v>
      </c>
      <c r="B67" s="687" t="s">
        <v>486</v>
      </c>
      <c r="C67" s="688"/>
      <c r="D67" s="688"/>
      <c r="E67" s="689"/>
      <c r="F67" s="97"/>
      <c r="G67" s="97"/>
      <c r="H67" s="97"/>
      <c r="I67" s="97"/>
      <c r="J67" s="97"/>
      <c r="K67" s="97"/>
      <c r="L67" s="97"/>
      <c r="M67" s="97"/>
      <c r="N67" s="97"/>
      <c r="O67" s="97"/>
      <c r="P67" s="97"/>
      <c r="Q67" s="97"/>
      <c r="R67" s="97"/>
      <c r="S67" s="97"/>
      <c r="T67" s="97"/>
      <c r="U67" s="15"/>
      <c r="V67" s="15"/>
      <c r="W67" s="15"/>
      <c r="X67" s="15"/>
      <c r="Y67" s="15"/>
      <c r="Z67" s="15"/>
    </row>
    <row r="68" spans="1:26" x14ac:dyDescent="0.25">
      <c r="A68" s="690" t="s">
        <v>813</v>
      </c>
      <c r="B68" s="691"/>
      <c r="C68" s="692">
        <v>11694</v>
      </c>
      <c r="D68" s="692">
        <v>13720</v>
      </c>
      <c r="E68" s="692">
        <v>13720</v>
      </c>
      <c r="F68" s="97" t="str">
        <f t="shared" ref="F68:H71" si="12">IF(C68&lt;0,"STOPP!","OK!")</f>
        <v>OK!</v>
      </c>
      <c r="G68" s="97" t="str">
        <f t="shared" si="12"/>
        <v>OK!</v>
      </c>
      <c r="H68" s="97" t="str">
        <f t="shared" si="12"/>
        <v>OK!</v>
      </c>
      <c r="I68" s="97"/>
      <c r="J68" s="97"/>
      <c r="K68" s="97"/>
      <c r="L68" s="97"/>
      <c r="M68" s="97"/>
      <c r="N68" s="97"/>
      <c r="O68" s="97"/>
      <c r="P68" s="97"/>
      <c r="Q68" s="97"/>
      <c r="R68" s="97"/>
      <c r="S68" s="97"/>
      <c r="T68" s="97"/>
      <c r="U68" s="15"/>
      <c r="V68" s="15"/>
      <c r="W68" s="15"/>
      <c r="X68" s="15"/>
      <c r="Y68" s="15"/>
      <c r="Z68" s="15"/>
    </row>
    <row r="69" spans="1:26" x14ac:dyDescent="0.25">
      <c r="A69" s="690" t="s">
        <v>814</v>
      </c>
      <c r="B69" s="691"/>
      <c r="C69" s="692">
        <v>288287</v>
      </c>
      <c r="D69" s="692">
        <v>294053</v>
      </c>
      <c r="E69" s="692">
        <v>294053</v>
      </c>
      <c r="F69" s="97" t="str">
        <f t="shared" si="12"/>
        <v>OK!</v>
      </c>
      <c r="G69" s="97" t="str">
        <f t="shared" si="12"/>
        <v>OK!</v>
      </c>
      <c r="H69" s="97" t="str">
        <f t="shared" si="12"/>
        <v>OK!</v>
      </c>
      <c r="I69" s="97"/>
      <c r="J69" s="97"/>
      <c r="K69" s="97"/>
      <c r="L69" s="97"/>
      <c r="M69" s="97"/>
      <c r="N69" s="97"/>
      <c r="O69" s="97"/>
      <c r="P69" s="97"/>
      <c r="Q69" s="97"/>
      <c r="R69" s="97"/>
      <c r="S69" s="97"/>
      <c r="T69" s="97"/>
      <c r="U69" s="15"/>
      <c r="V69" s="15"/>
      <c r="W69" s="15"/>
      <c r="X69" s="15"/>
      <c r="Y69" s="15"/>
      <c r="Z69" s="15"/>
    </row>
    <row r="70" spans="1:26" x14ac:dyDescent="0.25">
      <c r="A70" s="693" t="s">
        <v>815</v>
      </c>
      <c r="B70" s="694"/>
      <c r="C70" s="695">
        <v>0</v>
      </c>
      <c r="D70" s="695">
        <v>0</v>
      </c>
      <c r="E70" s="695">
        <v>0</v>
      </c>
      <c r="F70" s="97" t="str">
        <f t="shared" si="12"/>
        <v>OK!</v>
      </c>
      <c r="G70" s="97" t="str">
        <f t="shared" si="12"/>
        <v>OK!</v>
      </c>
      <c r="H70" s="97" t="str">
        <f t="shared" si="12"/>
        <v>OK!</v>
      </c>
      <c r="I70" s="97"/>
      <c r="J70" s="97"/>
      <c r="K70" s="97"/>
      <c r="L70" s="97"/>
      <c r="M70" s="97"/>
      <c r="N70" s="97"/>
      <c r="O70" s="97"/>
      <c r="P70" s="97"/>
      <c r="Q70" s="97"/>
      <c r="R70" s="97"/>
      <c r="S70" s="97"/>
      <c r="T70" s="97"/>
      <c r="U70" s="15"/>
      <c r="V70" s="15"/>
      <c r="W70" s="15"/>
      <c r="X70" s="15"/>
      <c r="Y70" s="15"/>
      <c r="Z70" s="15"/>
    </row>
    <row r="71" spans="1:26" x14ac:dyDescent="0.25">
      <c r="A71" s="103" t="s">
        <v>816</v>
      </c>
      <c r="B71" s="105"/>
      <c r="C71" s="696">
        <f>SUM(C68:C70)</f>
        <v>299981</v>
      </c>
      <c r="D71" s="696">
        <f>SUM(D68:D70)</f>
        <v>307773</v>
      </c>
      <c r="E71" s="696">
        <f>SUM(E68:E70)</f>
        <v>307773</v>
      </c>
      <c r="F71" s="97" t="str">
        <f t="shared" si="12"/>
        <v>OK!</v>
      </c>
      <c r="G71" s="97" t="str">
        <f t="shared" si="12"/>
        <v>OK!</v>
      </c>
      <c r="H71" s="97" t="str">
        <f t="shared" si="12"/>
        <v>OK!</v>
      </c>
      <c r="I71" s="97"/>
      <c r="J71" s="97"/>
      <c r="K71" s="97"/>
      <c r="L71" s="97"/>
      <c r="M71" s="97"/>
      <c r="N71" s="97"/>
      <c r="O71" s="97"/>
      <c r="P71" s="97"/>
      <c r="Q71" s="97"/>
      <c r="R71" s="97"/>
      <c r="S71" s="97"/>
      <c r="T71" s="97"/>
      <c r="U71" s="697"/>
      <c r="V71" s="697"/>
      <c r="W71" s="697"/>
      <c r="X71" s="15"/>
      <c r="Y71" s="15"/>
      <c r="Z71" s="15"/>
    </row>
    <row r="72" spans="1:26" x14ac:dyDescent="0.25">
      <c r="A72" s="686">
        <v>4130</v>
      </c>
      <c r="B72" s="687" t="s">
        <v>502</v>
      </c>
      <c r="C72" s="688"/>
      <c r="D72" s="688"/>
      <c r="E72" s="689"/>
      <c r="F72" s="97"/>
      <c r="G72" s="97"/>
      <c r="H72" s="97"/>
      <c r="I72" s="97"/>
      <c r="J72" s="97"/>
      <c r="K72" s="97"/>
      <c r="L72" s="97"/>
      <c r="M72" s="97"/>
      <c r="N72" s="97"/>
      <c r="O72" s="97"/>
      <c r="P72" s="97"/>
      <c r="Q72" s="97"/>
      <c r="R72" s="97"/>
      <c r="S72" s="97"/>
      <c r="T72" s="97"/>
      <c r="U72" s="15"/>
      <c r="V72" s="15"/>
      <c r="W72" s="15"/>
      <c r="X72" s="15"/>
      <c r="Y72" s="15"/>
      <c r="Z72" s="15"/>
    </row>
    <row r="73" spans="1:26" x14ac:dyDescent="0.25">
      <c r="A73" s="690" t="s">
        <v>813</v>
      </c>
      <c r="B73" s="691"/>
      <c r="C73" s="692">
        <v>3061</v>
      </c>
      <c r="D73" s="692">
        <v>3061</v>
      </c>
      <c r="E73" s="692">
        <v>3061</v>
      </c>
      <c r="F73" s="97" t="str">
        <f t="shared" ref="F73:H76" si="13">IF(C73&lt;0,"STOPP!","OK!")</f>
        <v>OK!</v>
      </c>
      <c r="G73" s="97" t="str">
        <f t="shared" si="13"/>
        <v>OK!</v>
      </c>
      <c r="H73" s="97" t="str">
        <f t="shared" si="13"/>
        <v>OK!</v>
      </c>
      <c r="I73" s="97"/>
      <c r="J73" s="97"/>
      <c r="K73" s="97"/>
      <c r="L73" s="97"/>
      <c r="M73" s="97"/>
      <c r="N73" s="97"/>
      <c r="O73" s="97"/>
      <c r="P73" s="97"/>
      <c r="Q73" s="97"/>
      <c r="R73" s="97"/>
      <c r="S73" s="97"/>
      <c r="T73" s="97"/>
      <c r="U73" s="15"/>
      <c r="V73" s="15"/>
      <c r="W73" s="15"/>
      <c r="X73" s="15"/>
      <c r="Y73" s="15"/>
      <c r="Z73" s="15"/>
    </row>
    <row r="74" spans="1:26" x14ac:dyDescent="0.25">
      <c r="A74" s="690" t="s">
        <v>814</v>
      </c>
      <c r="B74" s="691"/>
      <c r="C74" s="692">
        <v>1650</v>
      </c>
      <c r="D74" s="692">
        <v>1650</v>
      </c>
      <c r="E74" s="692">
        <v>1650</v>
      </c>
      <c r="F74" s="97" t="str">
        <f t="shared" si="13"/>
        <v>OK!</v>
      </c>
      <c r="G74" s="97" t="str">
        <f t="shared" si="13"/>
        <v>OK!</v>
      </c>
      <c r="H74" s="97" t="str">
        <f t="shared" si="13"/>
        <v>OK!</v>
      </c>
      <c r="I74" s="97"/>
      <c r="J74" s="97"/>
      <c r="K74" s="97"/>
      <c r="L74" s="97"/>
      <c r="M74" s="97"/>
      <c r="N74" s="97"/>
      <c r="O74" s="97"/>
      <c r="P74" s="97"/>
      <c r="Q74" s="97"/>
      <c r="R74" s="97"/>
      <c r="S74" s="97"/>
      <c r="T74" s="97"/>
      <c r="U74" s="15"/>
      <c r="V74" s="15"/>
      <c r="W74" s="15"/>
      <c r="X74" s="15"/>
      <c r="Y74" s="15"/>
      <c r="Z74" s="15"/>
    </row>
    <row r="75" spans="1:26" x14ac:dyDescent="0.25">
      <c r="A75" s="693" t="s">
        <v>815</v>
      </c>
      <c r="B75" s="694"/>
      <c r="C75" s="695">
        <v>0</v>
      </c>
      <c r="D75" s="695">
        <v>0</v>
      </c>
      <c r="E75" s="695">
        <v>0</v>
      </c>
      <c r="F75" s="97" t="str">
        <f t="shared" si="13"/>
        <v>OK!</v>
      </c>
      <c r="G75" s="97" t="str">
        <f t="shared" si="13"/>
        <v>OK!</v>
      </c>
      <c r="H75" s="97" t="str">
        <f t="shared" si="13"/>
        <v>OK!</v>
      </c>
      <c r="I75" s="97"/>
      <c r="J75" s="97"/>
      <c r="K75" s="97"/>
      <c r="L75" s="97"/>
      <c r="M75" s="97"/>
      <c r="N75" s="97"/>
      <c r="O75" s="97"/>
      <c r="P75" s="97"/>
      <c r="Q75" s="97"/>
      <c r="R75" s="97"/>
      <c r="S75" s="97"/>
      <c r="T75" s="97"/>
      <c r="U75" s="15"/>
      <c r="V75" s="15"/>
      <c r="W75" s="15"/>
      <c r="X75" s="15"/>
      <c r="Y75" s="15"/>
      <c r="Z75" s="15"/>
    </row>
    <row r="76" spans="1:26" x14ac:dyDescent="0.25">
      <c r="A76" s="103" t="s">
        <v>816</v>
      </c>
      <c r="B76" s="105"/>
      <c r="C76" s="696">
        <f>SUM(C73:C75)</f>
        <v>4711</v>
      </c>
      <c r="D76" s="696">
        <f>SUM(D73:D75)</f>
        <v>4711</v>
      </c>
      <c r="E76" s="696">
        <f>SUM(E73:E75)</f>
        <v>4711</v>
      </c>
      <c r="F76" s="97" t="str">
        <f t="shared" si="13"/>
        <v>OK!</v>
      </c>
      <c r="G76" s="97" t="str">
        <f t="shared" si="13"/>
        <v>OK!</v>
      </c>
      <c r="H76" s="97" t="str">
        <f t="shared" si="13"/>
        <v>OK!</v>
      </c>
      <c r="I76" s="97"/>
      <c r="J76" s="97"/>
      <c r="K76" s="97"/>
      <c r="L76" s="97"/>
      <c r="M76" s="97"/>
      <c r="N76" s="97"/>
      <c r="O76" s="97"/>
      <c r="P76" s="97"/>
      <c r="Q76" s="97"/>
      <c r="R76" s="97"/>
      <c r="S76" s="97"/>
      <c r="T76" s="97"/>
      <c r="U76" s="697"/>
      <c r="V76" s="697"/>
      <c r="W76" s="697"/>
      <c r="X76" s="15"/>
      <c r="Y76" s="15"/>
      <c r="Z76" s="15"/>
    </row>
    <row r="77" spans="1:26" x14ac:dyDescent="0.25">
      <c r="A77" s="686">
        <v>5100</v>
      </c>
      <c r="B77" s="687" t="s">
        <v>526</v>
      </c>
      <c r="C77" s="688"/>
      <c r="D77" s="688"/>
      <c r="E77" s="689"/>
      <c r="F77" s="97"/>
      <c r="G77" s="97"/>
      <c r="H77" s="97"/>
      <c r="I77" s="97"/>
      <c r="J77" s="97"/>
      <c r="K77" s="97"/>
      <c r="L77" s="97"/>
      <c r="M77" s="97"/>
      <c r="N77" s="97"/>
      <c r="O77" s="97"/>
      <c r="P77" s="97"/>
      <c r="Q77" s="97"/>
      <c r="R77" s="97"/>
      <c r="S77" s="97"/>
      <c r="T77" s="97"/>
      <c r="U77" s="15"/>
      <c r="V77" s="15"/>
      <c r="W77" s="15"/>
      <c r="X77" s="15"/>
      <c r="Y77" s="15"/>
      <c r="Z77" s="15"/>
    </row>
    <row r="78" spans="1:26" x14ac:dyDescent="0.25">
      <c r="A78" s="690" t="s">
        <v>813</v>
      </c>
      <c r="B78" s="691"/>
      <c r="C78" s="692">
        <v>19605</v>
      </c>
      <c r="D78" s="692">
        <v>19605</v>
      </c>
      <c r="E78" s="692">
        <v>19605</v>
      </c>
      <c r="F78" s="97" t="str">
        <f t="shared" ref="F78:H81" si="14">IF(C78&lt;0,"STOPP!","OK!")</f>
        <v>OK!</v>
      </c>
      <c r="G78" s="97" t="str">
        <f t="shared" si="14"/>
        <v>OK!</v>
      </c>
      <c r="H78" s="97" t="str">
        <f t="shared" si="14"/>
        <v>OK!</v>
      </c>
      <c r="I78" s="97"/>
      <c r="J78" s="97"/>
      <c r="K78" s="97"/>
      <c r="L78" s="97"/>
      <c r="M78" s="97"/>
      <c r="N78" s="97"/>
      <c r="O78" s="97"/>
      <c r="P78" s="97"/>
      <c r="Q78" s="97"/>
      <c r="R78" s="97"/>
      <c r="S78" s="97"/>
      <c r="T78" s="97"/>
      <c r="U78" s="15"/>
      <c r="V78" s="15"/>
      <c r="W78" s="15"/>
      <c r="X78" s="15"/>
      <c r="Y78" s="15"/>
      <c r="Z78" s="15"/>
    </row>
    <row r="79" spans="1:26" x14ac:dyDescent="0.25">
      <c r="A79" s="690" t="s">
        <v>814</v>
      </c>
      <c r="B79" s="691"/>
      <c r="C79" s="692">
        <v>13410</v>
      </c>
      <c r="D79" s="692">
        <v>16410</v>
      </c>
      <c r="E79" s="692">
        <v>16410</v>
      </c>
      <c r="F79" s="97" t="str">
        <f t="shared" si="14"/>
        <v>OK!</v>
      </c>
      <c r="G79" s="97" t="str">
        <f t="shared" si="14"/>
        <v>OK!</v>
      </c>
      <c r="H79" s="97" t="str">
        <f t="shared" si="14"/>
        <v>OK!</v>
      </c>
      <c r="I79" s="97"/>
      <c r="J79" s="97"/>
      <c r="K79" s="97"/>
      <c r="L79" s="97"/>
      <c r="M79" s="97"/>
      <c r="N79" s="97"/>
      <c r="O79" s="97"/>
      <c r="P79" s="97"/>
      <c r="Q79" s="97"/>
      <c r="R79" s="97"/>
      <c r="S79" s="97"/>
      <c r="T79" s="97"/>
      <c r="U79" s="15"/>
      <c r="V79" s="15"/>
      <c r="W79" s="15"/>
      <c r="X79" s="15"/>
      <c r="Y79" s="15"/>
      <c r="Z79" s="15"/>
    </row>
    <row r="80" spans="1:26" x14ac:dyDescent="0.25">
      <c r="A80" s="693" t="s">
        <v>815</v>
      </c>
      <c r="B80" s="694"/>
      <c r="C80" s="695">
        <v>0</v>
      </c>
      <c r="D80" s="695">
        <v>0</v>
      </c>
      <c r="E80" s="695">
        <v>0</v>
      </c>
      <c r="F80" s="97" t="str">
        <f t="shared" si="14"/>
        <v>OK!</v>
      </c>
      <c r="G80" s="97" t="str">
        <f t="shared" si="14"/>
        <v>OK!</v>
      </c>
      <c r="H80" s="97" t="str">
        <f t="shared" si="14"/>
        <v>OK!</v>
      </c>
      <c r="I80" s="97"/>
      <c r="J80" s="97"/>
      <c r="K80" s="97"/>
      <c r="L80" s="97"/>
      <c r="M80" s="97"/>
      <c r="N80" s="97"/>
      <c r="O80" s="97"/>
      <c r="P80" s="97"/>
      <c r="Q80" s="97"/>
      <c r="R80" s="97"/>
      <c r="S80" s="97"/>
      <c r="T80" s="97"/>
      <c r="U80" s="15"/>
      <c r="V80" s="15"/>
      <c r="W80" s="15"/>
      <c r="X80" s="15"/>
      <c r="Y80" s="15"/>
      <c r="Z80" s="15"/>
    </row>
    <row r="81" spans="1:26" x14ac:dyDescent="0.25">
      <c r="A81" s="103" t="s">
        <v>816</v>
      </c>
      <c r="B81" s="105"/>
      <c r="C81" s="696">
        <f>SUM(C78:C80)</f>
        <v>33015</v>
      </c>
      <c r="D81" s="696">
        <f>SUM(D78:D80)</f>
        <v>36015</v>
      </c>
      <c r="E81" s="696">
        <f>SUM(E78:E80)</f>
        <v>36015</v>
      </c>
      <c r="F81" s="97" t="str">
        <f t="shared" si="14"/>
        <v>OK!</v>
      </c>
      <c r="G81" s="97" t="str">
        <f t="shared" si="14"/>
        <v>OK!</v>
      </c>
      <c r="H81" s="97" t="str">
        <f t="shared" si="14"/>
        <v>OK!</v>
      </c>
      <c r="I81" s="97"/>
      <c r="J81" s="97"/>
      <c r="K81" s="97"/>
      <c r="L81" s="97"/>
      <c r="M81" s="97"/>
      <c r="N81" s="97"/>
      <c r="O81" s="97"/>
      <c r="P81" s="97"/>
      <c r="Q81" s="97"/>
      <c r="R81" s="97"/>
      <c r="S81" s="97"/>
      <c r="T81" s="97"/>
      <c r="U81" s="697"/>
      <c r="V81" s="697"/>
      <c r="W81" s="697"/>
      <c r="X81" s="15"/>
      <c r="Y81" s="15"/>
      <c r="Z81" s="15"/>
    </row>
    <row r="82" spans="1:26" x14ac:dyDescent="0.25">
      <c r="A82" s="686">
        <v>3280</v>
      </c>
      <c r="B82" s="687" t="s">
        <v>552</v>
      </c>
      <c r="C82" s="688"/>
      <c r="D82" s="688"/>
      <c r="E82" s="689"/>
      <c r="F82" s="97"/>
      <c r="G82" s="97"/>
      <c r="H82" s="97"/>
      <c r="I82" s="97"/>
      <c r="J82" s="97"/>
      <c r="K82" s="97"/>
      <c r="L82" s="97"/>
      <c r="M82" s="97"/>
      <c r="N82" s="97"/>
      <c r="O82" s="97"/>
      <c r="P82" s="97"/>
      <c r="Q82" s="97"/>
      <c r="R82" s="97"/>
      <c r="S82" s="97"/>
      <c r="T82" s="97"/>
      <c r="U82" s="15"/>
      <c r="V82" s="15"/>
      <c r="W82" s="15"/>
      <c r="X82" s="15"/>
      <c r="Y82" s="15"/>
      <c r="Z82" s="15"/>
    </row>
    <row r="83" spans="1:26" x14ac:dyDescent="0.25">
      <c r="A83" s="690" t="s">
        <v>813</v>
      </c>
      <c r="B83" s="691"/>
      <c r="C83" s="692">
        <v>23609</v>
      </c>
      <c r="D83" s="692">
        <v>23609</v>
      </c>
      <c r="E83" s="692">
        <v>23609</v>
      </c>
      <c r="F83" s="97" t="str">
        <f t="shared" ref="F83:H86" si="15">IF(C83&lt;0,"STOPP!","OK!")</f>
        <v>OK!</v>
      </c>
      <c r="G83" s="97" t="str">
        <f t="shared" si="15"/>
        <v>OK!</v>
      </c>
      <c r="H83" s="97" t="str">
        <f t="shared" si="15"/>
        <v>OK!</v>
      </c>
      <c r="I83" s="97"/>
      <c r="J83" s="97"/>
      <c r="K83" s="97"/>
      <c r="L83" s="97"/>
      <c r="M83" s="97"/>
      <c r="N83" s="97"/>
      <c r="O83" s="97"/>
      <c r="P83" s="97"/>
      <c r="Q83" s="97"/>
      <c r="R83" s="97"/>
      <c r="S83" s="97"/>
      <c r="T83" s="97"/>
      <c r="U83" s="15"/>
      <c r="V83" s="15"/>
      <c r="W83" s="15"/>
      <c r="X83" s="15"/>
      <c r="Y83" s="15"/>
      <c r="Z83" s="15"/>
    </row>
    <row r="84" spans="1:26" x14ac:dyDescent="0.25">
      <c r="A84" s="690" t="s">
        <v>814</v>
      </c>
      <c r="B84" s="691"/>
      <c r="C84" s="692">
        <v>8674</v>
      </c>
      <c r="D84" s="692">
        <v>12673</v>
      </c>
      <c r="E84" s="692">
        <v>12673</v>
      </c>
      <c r="F84" s="97" t="str">
        <f t="shared" si="15"/>
        <v>OK!</v>
      </c>
      <c r="G84" s="97" t="str">
        <f t="shared" si="15"/>
        <v>OK!</v>
      </c>
      <c r="H84" s="97" t="str">
        <f t="shared" si="15"/>
        <v>OK!</v>
      </c>
      <c r="I84" s="97"/>
      <c r="J84" s="97"/>
      <c r="K84" s="97"/>
      <c r="L84" s="97"/>
      <c r="M84" s="97"/>
      <c r="N84" s="97"/>
      <c r="O84" s="97"/>
      <c r="P84" s="97"/>
      <c r="Q84" s="97"/>
      <c r="R84" s="97"/>
      <c r="S84" s="97"/>
      <c r="T84" s="97"/>
      <c r="U84" s="15"/>
      <c r="V84" s="15"/>
      <c r="W84" s="15"/>
      <c r="X84" s="15"/>
      <c r="Y84" s="15"/>
      <c r="Z84" s="15"/>
    </row>
    <row r="85" spans="1:26" x14ac:dyDescent="0.25">
      <c r="A85" s="693" t="s">
        <v>815</v>
      </c>
      <c r="B85" s="694"/>
      <c r="C85" s="695">
        <v>0</v>
      </c>
      <c r="D85" s="695">
        <v>0</v>
      </c>
      <c r="E85" s="695">
        <v>0</v>
      </c>
      <c r="F85" s="97" t="str">
        <f t="shared" si="15"/>
        <v>OK!</v>
      </c>
      <c r="G85" s="97" t="str">
        <f t="shared" si="15"/>
        <v>OK!</v>
      </c>
      <c r="H85" s="97" t="str">
        <f t="shared" si="15"/>
        <v>OK!</v>
      </c>
      <c r="I85" s="97"/>
      <c r="J85" s="97"/>
      <c r="K85" s="97"/>
      <c r="L85" s="97"/>
      <c r="M85" s="97"/>
      <c r="N85" s="97"/>
      <c r="O85" s="97"/>
      <c r="P85" s="97"/>
      <c r="Q85" s="97"/>
      <c r="R85" s="97"/>
      <c r="S85" s="97"/>
      <c r="T85" s="97"/>
      <c r="U85" s="15"/>
      <c r="V85" s="15"/>
      <c r="W85" s="15"/>
      <c r="X85" s="15"/>
      <c r="Y85" s="15"/>
      <c r="Z85" s="15"/>
    </row>
    <row r="86" spans="1:26" x14ac:dyDescent="0.25">
      <c r="A86" s="103" t="s">
        <v>816</v>
      </c>
      <c r="B86" s="105"/>
      <c r="C86" s="696">
        <f>SUM(C83:C85)</f>
        <v>32283</v>
      </c>
      <c r="D86" s="696">
        <f>SUM(D83:D85)</f>
        <v>36282</v>
      </c>
      <c r="E86" s="696">
        <f>SUM(E83:E85)</f>
        <v>36282</v>
      </c>
      <c r="F86" s="97" t="str">
        <f t="shared" si="15"/>
        <v>OK!</v>
      </c>
      <c r="G86" s="97" t="str">
        <f t="shared" si="15"/>
        <v>OK!</v>
      </c>
      <c r="H86" s="97" t="str">
        <f t="shared" si="15"/>
        <v>OK!</v>
      </c>
      <c r="I86" s="97"/>
      <c r="J86" s="97"/>
      <c r="K86" s="97"/>
      <c r="L86" s="97"/>
      <c r="M86" s="97"/>
      <c r="N86" s="97"/>
      <c r="O86" s="97"/>
      <c r="P86" s="97"/>
      <c r="Q86" s="97"/>
      <c r="R86" s="97"/>
      <c r="S86" s="97"/>
      <c r="T86" s="97"/>
      <c r="U86" s="697"/>
      <c r="V86" s="697"/>
      <c r="W86" s="697"/>
      <c r="X86" s="15"/>
      <c r="Y86" s="15"/>
      <c r="Z86" s="15"/>
    </row>
    <row r="87" spans="1:26" x14ac:dyDescent="0.25">
      <c r="A87" s="686">
        <v>6370</v>
      </c>
      <c r="B87" s="687" t="s">
        <v>581</v>
      </c>
      <c r="C87" s="688"/>
      <c r="D87" s="688"/>
      <c r="E87" s="689"/>
      <c r="F87" s="97"/>
      <c r="G87" s="97"/>
      <c r="H87" s="97"/>
      <c r="I87" s="97"/>
      <c r="J87" s="97"/>
      <c r="K87" s="97"/>
      <c r="L87" s="97"/>
      <c r="M87" s="97"/>
      <c r="N87" s="97"/>
      <c r="O87" s="97"/>
      <c r="P87" s="97"/>
      <c r="Q87" s="97"/>
      <c r="R87" s="97"/>
      <c r="S87" s="97"/>
      <c r="T87" s="97"/>
      <c r="U87" s="15"/>
      <c r="V87" s="15"/>
      <c r="W87" s="15"/>
      <c r="X87" s="15"/>
      <c r="Y87" s="15"/>
      <c r="Z87" s="15"/>
    </row>
    <row r="88" spans="1:26" x14ac:dyDescent="0.25">
      <c r="A88" s="690" t="s">
        <v>813</v>
      </c>
      <c r="B88" s="691"/>
      <c r="C88" s="692">
        <v>0</v>
      </c>
      <c r="D88" s="692">
        <v>0</v>
      </c>
      <c r="E88" s="692">
        <v>0</v>
      </c>
      <c r="F88" s="97" t="str">
        <f t="shared" ref="F88:H91" si="16">IF(C88&lt;0,"STOPP!","OK!")</f>
        <v>OK!</v>
      </c>
      <c r="G88" s="97" t="str">
        <f t="shared" si="16"/>
        <v>OK!</v>
      </c>
      <c r="H88" s="97" t="str">
        <f t="shared" si="16"/>
        <v>OK!</v>
      </c>
      <c r="I88" s="97"/>
      <c r="J88" s="97"/>
      <c r="K88" s="97"/>
      <c r="L88" s="97"/>
      <c r="M88" s="97"/>
      <c r="N88" s="97"/>
      <c r="O88" s="97"/>
      <c r="P88" s="97"/>
      <c r="Q88" s="97"/>
      <c r="R88" s="97"/>
      <c r="S88" s="97"/>
      <c r="T88" s="97"/>
      <c r="U88" s="15"/>
      <c r="V88" s="15"/>
      <c r="W88" s="15"/>
      <c r="X88" s="15"/>
      <c r="Y88" s="15"/>
      <c r="Z88" s="15"/>
    </row>
    <row r="89" spans="1:26" x14ac:dyDescent="0.25">
      <c r="A89" s="690" t="s">
        <v>814</v>
      </c>
      <c r="B89" s="691"/>
      <c r="C89" s="692">
        <v>0</v>
      </c>
      <c r="D89" s="692">
        <v>0</v>
      </c>
      <c r="E89" s="692">
        <v>0</v>
      </c>
      <c r="F89" s="97" t="str">
        <f t="shared" si="16"/>
        <v>OK!</v>
      </c>
      <c r="G89" s="97" t="str">
        <f t="shared" si="16"/>
        <v>OK!</v>
      </c>
      <c r="H89" s="97" t="str">
        <f t="shared" si="16"/>
        <v>OK!</v>
      </c>
      <c r="I89" s="97"/>
      <c r="J89" s="97"/>
      <c r="K89" s="97"/>
      <c r="L89" s="97"/>
      <c r="M89" s="97"/>
      <c r="N89" s="97"/>
      <c r="O89" s="97"/>
      <c r="P89" s="97"/>
      <c r="Q89" s="97"/>
      <c r="R89" s="97"/>
      <c r="S89" s="97"/>
      <c r="T89" s="97"/>
      <c r="U89" s="15"/>
      <c r="V89" s="15"/>
      <c r="W89" s="15"/>
      <c r="X89" s="15"/>
      <c r="Y89" s="15"/>
      <c r="Z89" s="15"/>
    </row>
    <row r="90" spans="1:26" x14ac:dyDescent="0.25">
      <c r="A90" s="693" t="s">
        <v>815</v>
      </c>
      <c r="B90" s="694"/>
      <c r="C90" s="695">
        <v>0</v>
      </c>
      <c r="D90" s="695">
        <v>0</v>
      </c>
      <c r="E90" s="695">
        <v>0</v>
      </c>
      <c r="F90" s="97" t="str">
        <f t="shared" si="16"/>
        <v>OK!</v>
      </c>
      <c r="G90" s="97" t="str">
        <f t="shared" si="16"/>
        <v>OK!</v>
      </c>
      <c r="H90" s="97" t="str">
        <f t="shared" si="16"/>
        <v>OK!</v>
      </c>
      <c r="I90" s="97"/>
      <c r="J90" s="97"/>
      <c r="K90" s="97"/>
      <c r="L90" s="97"/>
      <c r="M90" s="97"/>
      <c r="N90" s="97"/>
      <c r="O90" s="97"/>
      <c r="P90" s="97"/>
      <c r="Q90" s="97"/>
      <c r="R90" s="97"/>
      <c r="S90" s="97"/>
      <c r="T90" s="97"/>
      <c r="U90" s="15"/>
      <c r="V90" s="15"/>
      <c r="W90" s="15"/>
      <c r="X90" s="15"/>
      <c r="Y90" s="15"/>
      <c r="Z90" s="15"/>
    </row>
    <row r="91" spans="1:26" x14ac:dyDescent="0.25">
      <c r="A91" s="103" t="s">
        <v>816</v>
      </c>
      <c r="B91" s="105"/>
      <c r="C91" s="696">
        <f>SUM(C88:C90)</f>
        <v>0</v>
      </c>
      <c r="D91" s="696">
        <f>SUM(D88:D90)</f>
        <v>0</v>
      </c>
      <c r="E91" s="696">
        <f>SUM(E88:E90)</f>
        <v>0</v>
      </c>
      <c r="F91" s="97" t="str">
        <f t="shared" si="16"/>
        <v>OK!</v>
      </c>
      <c r="G91" s="97" t="str">
        <f t="shared" si="16"/>
        <v>OK!</v>
      </c>
      <c r="H91" s="97" t="str">
        <f t="shared" si="16"/>
        <v>OK!</v>
      </c>
      <c r="I91" s="97"/>
      <c r="J91" s="97"/>
      <c r="K91" s="97"/>
      <c r="L91" s="97"/>
      <c r="M91" s="97"/>
      <c r="N91" s="97"/>
      <c r="O91" s="97"/>
      <c r="P91" s="97"/>
      <c r="Q91" s="97"/>
      <c r="R91" s="97"/>
      <c r="S91" s="97"/>
      <c r="T91" s="97"/>
      <c r="U91" s="697"/>
      <c r="V91" s="697"/>
      <c r="W91" s="697"/>
      <c r="X91" s="15"/>
      <c r="Y91" s="15"/>
      <c r="Z91" s="15"/>
    </row>
    <row r="93" spans="1:26" ht="18.75" x14ac:dyDescent="0.25">
      <c r="A93" s="91" t="s">
        <v>19</v>
      </c>
      <c r="B93" s="92"/>
      <c r="C93" s="92"/>
      <c r="D93" s="92"/>
      <c r="E93" s="93"/>
      <c r="F93" s="77"/>
      <c r="G93" s="94"/>
      <c r="H93" s="94"/>
      <c r="I93" s="94"/>
      <c r="J93" s="94"/>
      <c r="K93" s="94"/>
      <c r="L93" s="94"/>
      <c r="M93" s="94"/>
      <c r="N93" s="94"/>
      <c r="O93" s="94"/>
      <c r="P93" s="94"/>
      <c r="Q93" s="94"/>
      <c r="R93" s="94"/>
      <c r="S93" s="77"/>
      <c r="T93" s="77"/>
      <c r="U93" s="77"/>
      <c r="V93" s="77"/>
      <c r="W93" s="77"/>
      <c r="X93" s="77"/>
      <c r="Y93" s="77"/>
      <c r="Z93" s="77"/>
    </row>
    <row r="94" spans="1:26" x14ac:dyDescent="0.25">
      <c r="A94" s="95" t="s">
        <v>108</v>
      </c>
      <c r="B94" s="95"/>
      <c r="C94" s="95">
        <f ca="1">SUMIF(OFFSET(criteria_start,1,0,1,1):OFFSET(criteria_end,-1,0,1,1),{"Pagat dhe sigurimet shoqërore"},OFFSET($C$6,1,0,1,1):OFFSET(t1_formula_offset,-1,0,1,1))</f>
        <v>348352</v>
      </c>
      <c r="D94" s="95">
        <f ca="1">SUMIF(OFFSET(criteria_start,1,0,1,1):OFFSET(criteria_end,-1,0,1,1),{"Pagat dhe sigurimet shoqërore"},OFFSET($D$6,1,0,1,1):OFFSET(t2_formula_offset,-1,0,1,1))</f>
        <v>350627</v>
      </c>
      <c r="E94" s="95">
        <f ca="1">SUMIF(OFFSET(criteria_start,1,0,1,1):OFFSET(criteria_end,-1,0,1,1),{"Pagat dhe sigurimet shoqërore"},OFFSET($E$6,1,0,1,1):OFFSET(t3_formula_offset,-1,0,1,1))</f>
        <v>350627</v>
      </c>
      <c r="F94" s="77"/>
      <c r="G94" s="77"/>
      <c r="H94" s="77"/>
      <c r="I94" s="77"/>
      <c r="J94" s="77"/>
      <c r="K94" s="77"/>
      <c r="L94" s="77"/>
      <c r="M94" s="77"/>
      <c r="N94" s="77"/>
      <c r="O94" s="77"/>
      <c r="P94" s="77"/>
      <c r="Q94" s="77"/>
      <c r="R94" s="77"/>
      <c r="S94" s="77"/>
      <c r="T94" s="77"/>
      <c r="U94" s="77"/>
      <c r="V94" s="77"/>
      <c r="W94" s="77"/>
      <c r="X94" s="77"/>
      <c r="Y94" s="77"/>
      <c r="Z94" s="77"/>
    </row>
    <row r="95" spans="1:26" x14ac:dyDescent="0.25">
      <c r="A95" s="95" t="s">
        <v>109</v>
      </c>
      <c r="B95" s="95"/>
      <c r="C95" s="95">
        <f ca="1">SUMIF(OFFSET(criteria_start,1,0,1,1):OFFSET(criteria_end,-1,0,1,1),{"Të tjera shpenzime korrente"},OFFSET($C$6,1,0,1,1):OFFSET(t1_formula_offset,-1,0,1,1))</f>
        <v>398413</v>
      </c>
      <c r="D95" s="95">
        <f ca="1">SUMIF(OFFSET(criteria_start,1,0,1,1):OFFSET(criteria_end,-1,0,1,1),{"Të tjera shpenzime korrente"},OFFSET($D$6,1,0,1,1):OFFSET(t2_formula_offset,-1,0,1,1))</f>
        <v>444088</v>
      </c>
      <c r="E95" s="95">
        <f ca="1">SUMIF(OFFSET(criteria_start,1,0,1,1):OFFSET(criteria_end,-1,0,1,1),{"Të tjera shpenzime korrente"},OFFSET($E$6,1,0,1,1):OFFSET(t3_formula_offset,-1,0,1,1))</f>
        <v>444088</v>
      </c>
      <c r="F95" s="77"/>
      <c r="G95" s="77"/>
      <c r="H95" s="77"/>
      <c r="I95" s="77"/>
      <c r="J95" s="77"/>
      <c r="K95" s="77"/>
      <c r="L95" s="77"/>
      <c r="M95" s="77"/>
      <c r="N95" s="77"/>
      <c r="O95" s="77"/>
      <c r="P95" s="77"/>
      <c r="Q95" s="77"/>
      <c r="R95" s="77"/>
      <c r="S95" s="77"/>
      <c r="T95" s="77"/>
      <c r="U95" s="77"/>
      <c r="V95" s="77"/>
      <c r="W95" s="77"/>
      <c r="X95" s="77"/>
      <c r="Y95" s="77"/>
      <c r="Z95" s="77"/>
    </row>
    <row r="96" spans="1:26" x14ac:dyDescent="0.25">
      <c r="A96" s="95" t="s">
        <v>110</v>
      </c>
      <c r="B96" s="95"/>
      <c r="C96" s="95">
        <f ca="1">SUMIF(OFFSET(criteria_start,1,0,1,1):OFFSET(criteria_end,-1,0,1,1),{"Shpenzimet kapitale"},OFFSET($C$6,1,0,1,1):OFFSET(t1_formula_offset,-1,0,1,1))</f>
        <v>225660</v>
      </c>
      <c r="D96" s="95">
        <f ca="1">SUMIF(OFFSET(criteria_start,1,0,1,1):OFFSET(criteria_end,-1,0,1,1),{"Shpenzimet kapitale"},OFFSET($D$6,1,0,1,1):OFFSET(t2_formula_offset,-1,0,1,1))</f>
        <v>211395</v>
      </c>
      <c r="E96" s="95">
        <f ca="1">SUMIF(OFFSET(criteria_start,1,0,1,1):OFFSET(criteria_end,-1,0,1,1),{"Shpenzimet kapitale"},OFFSET($E$6,1,0,1,1):OFFSET(t3_formula_offset,-1,0,1,1))</f>
        <v>238895</v>
      </c>
      <c r="F96" s="77"/>
      <c r="G96" s="77"/>
      <c r="H96" s="77"/>
      <c r="I96" s="77"/>
      <c r="J96" s="77"/>
      <c r="K96" s="77"/>
      <c r="L96" s="77"/>
      <c r="M96" s="77"/>
      <c r="N96" s="77"/>
      <c r="O96" s="77"/>
      <c r="P96" s="77"/>
      <c r="Q96" s="77"/>
      <c r="R96" s="77"/>
      <c r="S96" s="77"/>
      <c r="T96" s="77"/>
      <c r="U96" s="77"/>
      <c r="V96" s="77"/>
      <c r="W96" s="77"/>
      <c r="X96" s="77"/>
      <c r="Y96" s="77"/>
      <c r="Z96" s="77"/>
    </row>
    <row r="97" spans="1:26" x14ac:dyDescent="0.25">
      <c r="A97" s="96" t="s">
        <v>111</v>
      </c>
      <c r="B97" s="96"/>
      <c r="C97" s="95">
        <f ca="1">SUM(C94:C96)</f>
        <v>972425</v>
      </c>
      <c r="D97" s="95">
        <f ca="1">SUM(D94:D96)</f>
        <v>1006110</v>
      </c>
      <c r="E97" s="95">
        <f ca="1">SUM(E94:E96)</f>
        <v>1033610</v>
      </c>
      <c r="F97" s="97" t="str">
        <f ca="1">IF(C97&gt;C99,"STOPP!","OK")</f>
        <v>OK</v>
      </c>
      <c r="G97" s="97" t="str">
        <f ca="1">IF(D97&gt;D99,"STOPP!","OK")</f>
        <v>OK</v>
      </c>
      <c r="H97" s="97" t="str">
        <f ca="1">IF(E97&gt;E99,"STOPP!","OK")</f>
        <v>OK</v>
      </c>
      <c r="I97" s="97"/>
      <c r="J97" s="97"/>
      <c r="K97" s="97"/>
      <c r="L97" s="97"/>
      <c r="M97" s="97"/>
      <c r="N97" s="97"/>
      <c r="O97" s="97"/>
      <c r="P97" s="97"/>
      <c r="Q97" s="97"/>
      <c r="R97" s="97"/>
      <c r="S97" s="97"/>
      <c r="T97" s="97"/>
      <c r="U97" s="77"/>
      <c r="V97" s="77"/>
      <c r="W97" s="77"/>
      <c r="X97" s="77"/>
      <c r="Y97" s="77"/>
      <c r="Z97" s="77"/>
    </row>
    <row r="98" spans="1:26" x14ac:dyDescent="0.25">
      <c r="A98" s="8"/>
      <c r="B98" s="8"/>
      <c r="C98" s="8"/>
      <c r="D98" s="8"/>
      <c r="E98" s="8"/>
      <c r="F98" s="77"/>
      <c r="G98" s="77"/>
      <c r="H98" s="77"/>
      <c r="I98" s="77"/>
      <c r="J98" s="77"/>
      <c r="K98" s="77"/>
      <c r="L98" s="77"/>
      <c r="M98" s="77"/>
      <c r="N98" s="77"/>
      <c r="O98" s="77"/>
      <c r="P98" s="77"/>
      <c r="Q98" s="77"/>
      <c r="R98" s="77"/>
      <c r="S98" s="77"/>
      <c r="T98" s="77"/>
      <c r="U98" s="77"/>
      <c r="V98" s="77"/>
      <c r="W98" s="77"/>
      <c r="X98" s="77"/>
      <c r="Y98" s="77"/>
      <c r="Z98" s="77"/>
    </row>
    <row r="99" spans="1:26" x14ac:dyDescent="0.25">
      <c r="A99" s="98" t="s">
        <v>112</v>
      </c>
      <c r="B99" s="95"/>
      <c r="C99" s="98">
        <f>'(C1) Burimet Buxhetore'!G96-$C$106</f>
        <v>972425</v>
      </c>
      <c r="D99" s="98">
        <f>'(C1) Burimet Buxhetore'!H96-$D$106</f>
        <v>1006110</v>
      </c>
      <c r="E99" s="98">
        <f>'(C1) Burimet Buxhetore'!I96-$E$106</f>
        <v>1033610</v>
      </c>
      <c r="F99" s="77"/>
      <c r="G99" s="77"/>
      <c r="H99" s="77"/>
      <c r="I99" s="77"/>
      <c r="J99" s="77"/>
      <c r="K99" s="77"/>
      <c r="L99" s="77"/>
      <c r="M99" s="77"/>
      <c r="N99" s="77"/>
      <c r="O99" s="77"/>
      <c r="P99" s="77"/>
      <c r="Q99" s="77"/>
      <c r="R99" s="77"/>
      <c r="S99" s="77"/>
      <c r="T99" s="77"/>
      <c r="U99" s="77"/>
      <c r="V99" s="77"/>
      <c r="W99" s="77"/>
      <c r="X99" s="77"/>
      <c r="Y99" s="77"/>
      <c r="Z99" s="77"/>
    </row>
    <row r="100" spans="1:26" x14ac:dyDescent="0.25">
      <c r="A100" s="8"/>
      <c r="B100" s="8"/>
      <c r="C100" s="8"/>
      <c r="D100" s="8"/>
      <c r="E100" s="8"/>
      <c r="F100" s="77"/>
      <c r="G100" s="77"/>
      <c r="H100" s="77"/>
      <c r="I100" s="77"/>
      <c r="J100" s="77"/>
      <c r="K100" s="77"/>
      <c r="L100" s="77"/>
      <c r="M100" s="77"/>
      <c r="N100" s="77"/>
      <c r="O100" s="77"/>
      <c r="P100" s="77"/>
      <c r="Q100" s="77"/>
      <c r="R100" s="77"/>
      <c r="S100" s="77"/>
      <c r="T100" s="77"/>
      <c r="U100" s="77"/>
      <c r="V100" s="77"/>
      <c r="W100" s="77"/>
      <c r="X100" s="77"/>
      <c r="Y100" s="77"/>
      <c r="Z100" s="77"/>
    </row>
    <row r="101" spans="1:26" x14ac:dyDescent="0.25">
      <c r="A101" s="99" t="s">
        <v>113</v>
      </c>
      <c r="B101" s="100"/>
      <c r="C101" s="101">
        <f>D1_fondi_rezerve_T1/C99</f>
        <v>2.0567138853896188E-3</v>
      </c>
      <c r="D101" s="101">
        <f>D1_fondi_rezerve_T2/D99</f>
        <v>1.9878542107721821E-3</v>
      </c>
      <c r="E101" s="101">
        <f>D1_fondi_rezerve_T3/E99</f>
        <v>1.9349657994794942E-3</v>
      </c>
      <c r="F101" s="77"/>
      <c r="G101" s="77"/>
      <c r="H101" s="77"/>
      <c r="I101" s="77"/>
      <c r="J101" s="77"/>
      <c r="K101" s="77"/>
      <c r="L101" s="77"/>
      <c r="M101" s="77"/>
      <c r="N101" s="77"/>
      <c r="O101" s="77"/>
      <c r="P101" s="77"/>
      <c r="Q101" s="77"/>
      <c r="R101" s="77"/>
      <c r="S101" s="77"/>
      <c r="T101" s="77"/>
      <c r="U101" s="77"/>
      <c r="V101" s="77"/>
      <c r="W101" s="77"/>
      <c r="X101" s="77"/>
      <c r="Y101" s="77"/>
      <c r="Z101" s="77"/>
    </row>
    <row r="102" spans="1:26" x14ac:dyDescent="0.25">
      <c r="A102" s="99" t="s">
        <v>114</v>
      </c>
      <c r="B102" s="102"/>
      <c r="C102" s="102">
        <v>2000</v>
      </c>
      <c r="D102" s="102">
        <v>2000</v>
      </c>
      <c r="E102" s="102">
        <v>2000</v>
      </c>
      <c r="F102" s="77"/>
      <c r="G102" s="77"/>
      <c r="H102" s="77"/>
      <c r="I102" s="77"/>
      <c r="J102" s="77"/>
      <c r="K102" s="77"/>
      <c r="L102" s="77"/>
      <c r="M102" s="77"/>
      <c r="N102" s="77"/>
      <c r="O102" s="77"/>
      <c r="P102" s="77"/>
      <c r="Q102" s="77"/>
      <c r="R102" s="77"/>
      <c r="S102" s="77"/>
      <c r="T102" s="77"/>
      <c r="U102" s="77"/>
      <c r="V102" s="77"/>
      <c r="W102" s="77"/>
      <c r="X102" s="77"/>
      <c r="Y102" s="77"/>
      <c r="Z102" s="77"/>
    </row>
    <row r="103" spans="1:26" x14ac:dyDescent="0.25">
      <c r="A103" s="99" t="s">
        <v>115</v>
      </c>
      <c r="B103" s="102"/>
      <c r="C103" s="101">
        <f>D1_fondi_rezerve_T1/C99</f>
        <v>2.0567138853896188E-3</v>
      </c>
      <c r="D103" s="101">
        <f>D1_fondi_rezerve_T2/D99</f>
        <v>1.9878542107721821E-3</v>
      </c>
      <c r="E103" s="101">
        <f>D1_fondi_rezerve_T3/E99</f>
        <v>1.9349657994794942E-3</v>
      </c>
      <c r="F103" s="77"/>
      <c r="G103" s="77"/>
      <c r="H103" s="77"/>
      <c r="I103" s="77"/>
      <c r="J103" s="77"/>
      <c r="K103" s="77"/>
      <c r="L103" s="77"/>
      <c r="M103" s="77"/>
      <c r="N103" s="77"/>
      <c r="O103" s="77"/>
      <c r="P103" s="77"/>
      <c r="Q103" s="77"/>
      <c r="R103" s="77"/>
      <c r="S103" s="77"/>
      <c r="T103" s="77"/>
      <c r="U103" s="77"/>
      <c r="V103" s="77"/>
      <c r="W103" s="77"/>
      <c r="X103" s="77"/>
      <c r="Y103" s="77"/>
      <c r="Z103" s="77"/>
    </row>
    <row r="104" spans="1:26" x14ac:dyDescent="0.25">
      <c r="A104" s="99" t="s">
        <v>116</v>
      </c>
      <c r="B104" s="102"/>
      <c r="C104" s="95">
        <v>2000</v>
      </c>
      <c r="D104" s="95">
        <v>2000</v>
      </c>
      <c r="E104" s="95">
        <v>2000</v>
      </c>
      <c r="F104" s="77"/>
      <c r="G104" s="77"/>
      <c r="H104" s="77"/>
      <c r="I104" s="77"/>
      <c r="J104" s="77"/>
      <c r="K104" s="77"/>
      <c r="L104" s="77"/>
      <c r="M104" s="77"/>
      <c r="N104" s="77"/>
      <c r="O104" s="77"/>
      <c r="P104" s="77"/>
      <c r="Q104" s="77"/>
      <c r="R104" s="77"/>
      <c r="S104" s="77"/>
      <c r="T104" s="77"/>
      <c r="U104" s="77"/>
      <c r="V104" s="77"/>
      <c r="W104" s="77"/>
      <c r="X104" s="77"/>
      <c r="Y104" s="77"/>
      <c r="Z104" s="77"/>
    </row>
    <row r="105" spans="1:26" x14ac:dyDescent="0.25">
      <c r="A105" s="103" t="s">
        <v>117</v>
      </c>
      <c r="B105" s="102"/>
      <c r="C105" s="104">
        <f>C101+C103</f>
        <v>4.1134277707792375E-3</v>
      </c>
      <c r="D105" s="104">
        <f>D101+D103</f>
        <v>3.9757084215443642E-3</v>
      </c>
      <c r="E105" s="104">
        <f>E101+E103</f>
        <v>3.8699315989589884E-3</v>
      </c>
      <c r="F105" s="97" t="str">
        <f>IF(C105&gt;3%,"STOPP!","OK")</f>
        <v>OK</v>
      </c>
      <c r="G105" s="97" t="str">
        <f>IF(D105&gt;3%,"STOPP!","OK")</f>
        <v>OK</v>
      </c>
      <c r="H105" s="97" t="str">
        <f>IF(E105&gt;3%,"STOPP!","OK")</f>
        <v>OK</v>
      </c>
      <c r="I105" s="97"/>
      <c r="J105" s="97"/>
      <c r="K105" s="97"/>
      <c r="L105" s="97"/>
      <c r="M105" s="97"/>
      <c r="N105" s="97"/>
      <c r="O105" s="97"/>
      <c r="P105" s="97"/>
      <c r="Q105" s="97"/>
      <c r="R105" s="97"/>
      <c r="S105" s="97"/>
      <c r="T105" s="97"/>
      <c r="U105" s="77"/>
      <c r="V105" s="77"/>
      <c r="W105" s="77"/>
      <c r="X105" s="77"/>
      <c r="Y105" s="77"/>
      <c r="Z105" s="77"/>
    </row>
    <row r="106" spans="1:26" x14ac:dyDescent="0.25">
      <c r="A106" s="103" t="s">
        <v>118</v>
      </c>
      <c r="B106" s="105"/>
      <c r="C106" s="98">
        <f>$C$102+$C$104</f>
        <v>4000</v>
      </c>
      <c r="D106" s="98">
        <f>$D$102+$D$104</f>
        <v>4000</v>
      </c>
      <c r="E106" s="98">
        <f>$E$102+$E$104</f>
        <v>4000</v>
      </c>
      <c r="F106" s="106"/>
      <c r="G106" s="106"/>
      <c r="H106" s="106"/>
      <c r="I106" s="106"/>
      <c r="J106" s="106"/>
      <c r="K106" s="106"/>
      <c r="L106" s="106"/>
      <c r="M106" s="106"/>
      <c r="N106" s="106"/>
      <c r="O106" s="106"/>
      <c r="P106" s="106"/>
      <c r="Q106" s="106"/>
      <c r="R106" s="106"/>
      <c r="S106" s="106"/>
      <c r="T106" s="106"/>
      <c r="U106" s="106"/>
      <c r="V106" s="106"/>
      <c r="W106" s="106"/>
      <c r="X106" s="106"/>
      <c r="Y106" s="106"/>
      <c r="Z106" s="106"/>
    </row>
  </sheetData>
  <mergeCells count="1">
    <mergeCell ref="A3:E3"/>
  </mergeCells>
  <pageMargins left="0.7" right="0.7" top="0.75" bottom="0.75" header="0.3" footer="0.3"/>
  <pageSetup orientation="portrait" horizontalDpi="300" verticalDpi="300"/>
  <ignoredErrors>
    <ignoredError sqref="C101 D101:E103 C10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5"/>
  <sheetViews>
    <sheetView showGridLines="0" topLeftCell="A2" zoomScale="55" zoomScaleNormal="55" workbookViewId="0">
      <selection activeCell="I82" sqref="I82"/>
    </sheetView>
  </sheetViews>
  <sheetFormatPr defaultRowHeight="15" x14ac:dyDescent="0.25"/>
  <cols>
    <col min="1" max="1" width="11.5703125" customWidth="1"/>
    <col min="2" max="2" width="14.5703125" customWidth="1"/>
    <col min="3" max="5" width="11.5703125" customWidth="1"/>
    <col min="6" max="6" width="71.5703125" customWidth="1"/>
    <col min="7" max="7" width="52.42578125" customWidth="1"/>
    <col min="8" max="8" width="19" customWidth="1"/>
    <col min="9" max="11" width="14.7109375" customWidth="1"/>
    <col min="12" max="12" width="2.7109375" customWidth="1"/>
    <col min="18" max="18" width="50.5703125" customWidth="1"/>
    <col min="19" max="19" width="16.7109375" customWidth="1"/>
    <col min="20" max="28" width="12.7109375" customWidth="1"/>
  </cols>
  <sheetData>
    <row r="1" spans="1:28" ht="15.75" customHeight="1" x14ac:dyDescent="0.25">
      <c r="A1" s="387" t="s">
        <v>7</v>
      </c>
      <c r="B1" s="388"/>
      <c r="C1" s="388"/>
      <c r="D1" s="389"/>
      <c r="E1" s="390"/>
      <c r="F1" s="391"/>
      <c r="G1" s="391"/>
      <c r="H1" s="391"/>
      <c r="I1" s="391"/>
      <c r="J1" s="391"/>
      <c r="K1" s="391"/>
      <c r="L1" s="392"/>
      <c r="M1" s="393"/>
      <c r="N1" s="393"/>
      <c r="O1" s="393"/>
      <c r="P1" s="393"/>
      <c r="Q1" s="393"/>
      <c r="R1" s="393"/>
      <c r="S1" s="393"/>
      <c r="T1" s="393"/>
      <c r="U1" s="393"/>
      <c r="V1" s="393"/>
      <c r="W1" s="393"/>
      <c r="X1" s="393"/>
      <c r="Y1" s="393"/>
      <c r="Z1" s="393"/>
      <c r="AA1" s="393"/>
      <c r="AB1" s="393"/>
    </row>
    <row r="2" spans="1:28" ht="30" customHeight="1" x14ac:dyDescent="0.3">
      <c r="A2" s="997" t="s">
        <v>8</v>
      </c>
      <c r="B2" s="998"/>
      <c r="C2" s="998"/>
      <c r="D2" s="998"/>
      <c r="E2" s="998"/>
      <c r="F2" s="998"/>
      <c r="G2" s="998"/>
      <c r="H2" s="998"/>
      <c r="I2" s="998"/>
      <c r="J2" s="998"/>
      <c r="K2" s="998"/>
      <c r="L2" s="394"/>
      <c r="M2" s="393"/>
      <c r="N2" s="393"/>
      <c r="O2" s="393"/>
      <c r="P2" s="393"/>
      <c r="Q2" s="393"/>
      <c r="R2" s="393"/>
      <c r="S2" s="393"/>
      <c r="T2" s="393"/>
      <c r="U2" s="393"/>
      <c r="V2" s="393"/>
      <c r="W2" s="393"/>
      <c r="X2" s="393"/>
      <c r="Y2" s="393"/>
      <c r="Z2" s="393"/>
      <c r="AA2" s="393"/>
      <c r="AB2" s="393"/>
    </row>
    <row r="3" spans="1:28" ht="5.25" customHeight="1" x14ac:dyDescent="0.3">
      <c r="A3" s="395"/>
      <c r="B3" s="396"/>
      <c r="C3" s="396"/>
      <c r="D3" s="396"/>
      <c r="E3" s="396"/>
      <c r="F3" s="397"/>
      <c r="G3" s="397"/>
      <c r="H3" s="398"/>
      <c r="I3" s="398"/>
      <c r="J3" s="397"/>
      <c r="K3" s="397"/>
      <c r="L3" s="394"/>
      <c r="M3" s="393"/>
      <c r="N3" s="393"/>
      <c r="O3" s="393"/>
      <c r="P3" s="399"/>
      <c r="Q3" s="400"/>
      <c r="R3" s="393"/>
      <c r="S3" s="393"/>
      <c r="T3" s="393"/>
      <c r="U3" s="393"/>
      <c r="V3" s="393"/>
      <c r="W3" s="393"/>
      <c r="X3" s="393"/>
      <c r="Y3" s="393"/>
      <c r="Z3" s="393"/>
      <c r="AA3" s="393"/>
      <c r="AB3" s="393"/>
    </row>
    <row r="4" spans="1:28" ht="18.75" customHeight="1" x14ac:dyDescent="0.3">
      <c r="A4" s="401" t="s">
        <v>9</v>
      </c>
      <c r="B4" s="1005">
        <v>1110</v>
      </c>
      <c r="C4" s="1006"/>
      <c r="D4" s="1007" t="s">
        <v>10</v>
      </c>
      <c r="E4" s="1008"/>
      <c r="F4" s="1009" t="s">
        <v>11</v>
      </c>
      <c r="G4" s="1010"/>
      <c r="H4" s="1010"/>
      <c r="I4" s="1010"/>
      <c r="J4" s="1010"/>
      <c r="K4" s="1011"/>
      <c r="L4" s="394"/>
      <c r="M4" s="393"/>
      <c r="N4" s="393"/>
      <c r="O4" s="393"/>
      <c r="P4" s="393"/>
      <c r="Q4" s="393"/>
      <c r="R4" s="393"/>
      <c r="S4" s="393"/>
      <c r="T4" s="393"/>
      <c r="U4" s="393"/>
      <c r="V4" s="393"/>
      <c r="W4" s="393"/>
      <c r="X4" s="393"/>
      <c r="Y4" s="393"/>
      <c r="Z4" s="393"/>
      <c r="AA4" s="393"/>
      <c r="AB4" s="393"/>
    </row>
    <row r="5" spans="1:28" ht="5.25" customHeight="1" x14ac:dyDescent="0.3">
      <c r="A5" s="395"/>
      <c r="B5" s="396"/>
      <c r="C5" s="396"/>
      <c r="D5" s="396"/>
      <c r="E5" s="396"/>
      <c r="F5" s="397"/>
      <c r="G5" s="397"/>
      <c r="H5" s="398"/>
      <c r="I5" s="398"/>
      <c r="J5" s="397"/>
      <c r="K5" s="397"/>
      <c r="L5" s="394"/>
      <c r="M5" s="393"/>
      <c r="N5" s="393"/>
      <c r="O5" s="393"/>
      <c r="P5" s="393"/>
      <c r="Q5" s="393"/>
      <c r="R5" s="393"/>
      <c r="S5" s="393"/>
      <c r="T5" s="393"/>
      <c r="U5" s="393"/>
      <c r="V5" s="393"/>
      <c r="W5" s="393"/>
      <c r="X5" s="393"/>
      <c r="Y5" s="393"/>
      <c r="Z5" s="393"/>
      <c r="AA5" s="393"/>
      <c r="AB5" s="393"/>
    </row>
    <row r="6" spans="1:28" ht="50.25" customHeight="1" x14ac:dyDescent="0.4">
      <c r="A6" s="1012" t="s">
        <v>12</v>
      </c>
      <c r="B6" s="1013"/>
      <c r="C6" s="1013"/>
      <c r="D6" s="1013"/>
      <c r="E6" s="1014"/>
      <c r="F6" s="1015" t="s">
        <v>13</v>
      </c>
      <c r="G6" s="1016"/>
      <c r="H6" s="1016"/>
      <c r="I6" s="1016"/>
      <c r="J6" s="1016"/>
      <c r="K6" s="1017"/>
      <c r="L6" s="394"/>
      <c r="M6" s="393"/>
      <c r="T6" s="393"/>
      <c r="U6" s="393"/>
      <c r="V6" s="393"/>
      <c r="W6" s="393"/>
      <c r="X6" s="393"/>
      <c r="Y6" s="393"/>
      <c r="Z6" s="393"/>
      <c r="AA6" s="393"/>
      <c r="AB6" s="393"/>
    </row>
    <row r="7" spans="1:28" ht="18.75" customHeight="1" x14ac:dyDescent="0.3">
      <c r="L7" s="394"/>
    </row>
    <row r="8" spans="1:28" x14ac:dyDescent="0.25">
      <c r="L8" s="402"/>
    </row>
    <row r="9" spans="1:28" ht="18.75" x14ac:dyDescent="0.3">
      <c r="A9" s="403"/>
      <c r="B9" s="403"/>
      <c r="C9" s="403"/>
      <c r="D9" s="403"/>
      <c r="E9" s="403"/>
      <c r="F9" s="403"/>
      <c r="G9" s="403"/>
      <c r="H9" s="403"/>
      <c r="I9" s="403"/>
      <c r="J9" s="403"/>
      <c r="K9" s="403"/>
      <c r="L9" s="404"/>
    </row>
    <row r="10" spans="1:28" ht="18.75" x14ac:dyDescent="0.3">
      <c r="A10" s="405"/>
      <c r="B10" s="403"/>
      <c r="C10" s="403"/>
      <c r="D10" s="406"/>
      <c r="E10" s="407"/>
      <c r="F10" s="1018" t="s">
        <v>14</v>
      </c>
      <c r="G10" s="1019"/>
      <c r="H10" s="1019"/>
      <c r="I10" s="1019"/>
      <c r="J10" s="1019"/>
      <c r="K10" s="1020"/>
      <c r="L10" s="411"/>
    </row>
    <row r="11" spans="1:28" ht="18.75" x14ac:dyDescent="0.3">
      <c r="A11" s="412">
        <v>1</v>
      </c>
      <c r="B11" s="413"/>
      <c r="C11" s="413"/>
      <c r="D11" s="414"/>
      <c r="E11" s="415"/>
      <c r="F11" s="1021"/>
      <c r="G11" s="1022"/>
      <c r="H11" s="1022"/>
      <c r="I11" s="1022"/>
      <c r="J11" s="1022"/>
      <c r="K11" s="1023"/>
      <c r="L11" s="411"/>
    </row>
    <row r="12" spans="1:28" x14ac:dyDescent="0.25">
      <c r="A12" s="405" t="s">
        <v>15</v>
      </c>
      <c r="B12" s="403"/>
      <c r="C12" s="403"/>
      <c r="D12" s="406"/>
      <c r="E12" s="407"/>
      <c r="F12" s="419" t="s">
        <v>16</v>
      </c>
      <c r="G12" s="420" t="s">
        <v>17</v>
      </c>
      <c r="H12" s="421">
        <v>2023</v>
      </c>
      <c r="I12" s="421">
        <v>2024</v>
      </c>
      <c r="J12" s="421">
        <v>2025</v>
      </c>
      <c r="K12" s="421">
        <v>2026</v>
      </c>
      <c r="L12" s="422"/>
    </row>
    <row r="13" spans="1:28" ht="15.75" x14ac:dyDescent="0.25">
      <c r="A13" s="405"/>
      <c r="B13" s="403"/>
      <c r="C13" s="403"/>
      <c r="D13" s="406"/>
      <c r="E13" s="407"/>
      <c r="F13" s="933" t="s">
        <v>914</v>
      </c>
      <c r="G13" s="424"/>
      <c r="H13" s="931">
        <v>0.65</v>
      </c>
      <c r="I13" s="931">
        <v>0.65</v>
      </c>
      <c r="J13" s="931">
        <v>0.7</v>
      </c>
      <c r="K13" s="932">
        <v>0.7</v>
      </c>
      <c r="L13" s="422"/>
    </row>
    <row r="14" spans="1:28" ht="18.75" x14ac:dyDescent="0.25">
      <c r="A14" s="405"/>
      <c r="B14" s="403"/>
      <c r="C14" s="403"/>
      <c r="D14" s="406"/>
      <c r="E14" s="407"/>
      <c r="F14" s="934" t="s">
        <v>915</v>
      </c>
      <c r="G14" s="424"/>
      <c r="H14" s="931">
        <v>0.7</v>
      </c>
      <c r="I14" s="931">
        <v>0.75</v>
      </c>
      <c r="J14" s="931">
        <v>0.75</v>
      </c>
      <c r="K14" s="932">
        <v>0.8</v>
      </c>
      <c r="L14" s="422"/>
    </row>
    <row r="15" spans="1:28" x14ac:dyDescent="0.25">
      <c r="A15" s="427"/>
      <c r="B15" s="428"/>
      <c r="C15" s="428"/>
      <c r="D15" s="429"/>
      <c r="E15" s="430"/>
      <c r="F15" s="428"/>
      <c r="G15" s="428"/>
      <c r="H15" s="428"/>
      <c r="I15" s="428"/>
      <c r="J15" s="428"/>
      <c r="K15" s="428"/>
      <c r="L15" s="422"/>
    </row>
    <row r="16" spans="1:28" x14ac:dyDescent="0.25">
      <c r="L16" s="402"/>
    </row>
    <row r="17" spans="1:12" x14ac:dyDescent="0.25">
      <c r="A17" s="431" t="s">
        <v>21</v>
      </c>
      <c r="L17" s="402"/>
    </row>
    <row r="18" spans="1:12" x14ac:dyDescent="0.25">
      <c r="L18" s="402"/>
    </row>
    <row r="19" spans="1:12" x14ac:dyDescent="0.25">
      <c r="B19" s="432"/>
      <c r="C19" s="433"/>
      <c r="D19" s="433"/>
      <c r="E19" s="433"/>
      <c r="F19" s="433"/>
      <c r="G19" s="433"/>
      <c r="H19" s="433"/>
      <c r="I19" s="433"/>
      <c r="J19" s="433"/>
      <c r="K19" s="433"/>
      <c r="L19" s="434"/>
    </row>
    <row r="20" spans="1:12" x14ac:dyDescent="0.25">
      <c r="A20" s="431">
        <v>1</v>
      </c>
      <c r="B20" s="435" t="str">
        <f>A20&amp;"."&amp;A21</f>
        <v>1.1</v>
      </c>
      <c r="C20" s="436"/>
      <c r="D20" s="436"/>
      <c r="E20" s="436"/>
      <c r="F20" s="437" t="s">
        <v>22</v>
      </c>
      <c r="G20" s="438"/>
      <c r="H20" s="438"/>
      <c r="I20" s="438"/>
      <c r="J20" s="438"/>
      <c r="K20" s="438"/>
      <c r="L20" s="434"/>
    </row>
    <row r="21" spans="1:12" x14ac:dyDescent="0.25">
      <c r="A21" s="431">
        <v>1</v>
      </c>
      <c r="B21" s="439" t="s">
        <v>23</v>
      </c>
      <c r="C21" s="436"/>
      <c r="D21" s="436"/>
      <c r="E21" s="436"/>
      <c r="F21" s="440"/>
      <c r="G21" s="441"/>
      <c r="H21" s="441"/>
      <c r="I21" s="441"/>
      <c r="J21" s="441"/>
      <c r="K21" s="441"/>
      <c r="L21" s="434"/>
    </row>
    <row r="22" spans="1:12" x14ac:dyDescent="0.25">
      <c r="B22" s="439"/>
      <c r="C22" s="436"/>
      <c r="D22" s="436"/>
      <c r="E22" s="436"/>
      <c r="F22" s="442" t="s">
        <v>24</v>
      </c>
      <c r="G22" s="420" t="s">
        <v>17</v>
      </c>
      <c r="H22" s="443">
        <v>2023</v>
      </c>
      <c r="I22" s="443">
        <v>2024</v>
      </c>
      <c r="J22" s="443">
        <v>2025</v>
      </c>
      <c r="K22" s="443">
        <v>2026</v>
      </c>
      <c r="L22" s="434"/>
    </row>
    <row r="23" spans="1:12" x14ac:dyDescent="0.25">
      <c r="B23" s="439"/>
      <c r="C23" s="436"/>
      <c r="D23" s="436"/>
      <c r="E23" s="436"/>
      <c r="F23" s="444" t="s">
        <v>916</v>
      </c>
      <c r="G23" s="445" t="s">
        <v>19</v>
      </c>
      <c r="H23" s="425">
        <v>10</v>
      </c>
      <c r="I23" s="425">
        <v>10</v>
      </c>
      <c r="J23" s="425">
        <v>10</v>
      </c>
      <c r="K23" s="425">
        <v>10</v>
      </c>
      <c r="L23" s="434"/>
    </row>
    <row r="24" spans="1:12" ht="56.25" x14ac:dyDescent="0.25">
      <c r="B24" s="439"/>
      <c r="C24" s="436"/>
      <c r="D24" s="436"/>
      <c r="E24" s="436"/>
      <c r="F24" s="935" t="s">
        <v>25</v>
      </c>
      <c r="G24" s="445" t="s">
        <v>19</v>
      </c>
      <c r="H24" s="936">
        <v>6.9999999999999999E-4</v>
      </c>
      <c r="I24" s="936">
        <v>6.9999999999999999E-4</v>
      </c>
      <c r="J24" s="936">
        <v>6.9999999999999999E-4</v>
      </c>
      <c r="K24" s="936">
        <v>6.9999999999999999E-4</v>
      </c>
      <c r="L24" s="434"/>
    </row>
    <row r="25" spans="1:12" x14ac:dyDescent="0.25">
      <c r="B25" s="446"/>
      <c r="C25" s="447"/>
      <c r="D25" s="447"/>
      <c r="E25" s="447"/>
      <c r="F25" s="447"/>
      <c r="G25" s="447"/>
      <c r="H25" s="447"/>
      <c r="I25" s="447"/>
      <c r="J25" s="447"/>
      <c r="K25" s="447"/>
      <c r="L25" s="434"/>
    </row>
    <row r="26" spans="1:12" x14ac:dyDescent="0.25">
      <c r="L26" s="402"/>
    </row>
    <row r="27" spans="1:12" x14ac:dyDescent="0.25">
      <c r="L27" s="402"/>
    </row>
    <row r="28" spans="1:12" x14ac:dyDescent="0.25">
      <c r="A28" s="448" t="s">
        <v>9</v>
      </c>
      <c r="B28" s="449"/>
      <c r="C28" s="449"/>
      <c r="D28" s="450"/>
      <c r="E28" s="450"/>
      <c r="F28" s="451" t="s">
        <v>26</v>
      </c>
      <c r="G28" s="452" t="s">
        <v>27</v>
      </c>
      <c r="H28" s="453"/>
      <c r="I28" s="451" t="s">
        <v>28</v>
      </c>
      <c r="J28" s="451" t="s">
        <v>29</v>
      </c>
      <c r="K28" s="451" t="s">
        <v>30</v>
      </c>
      <c r="L28" s="402"/>
    </row>
    <row r="29" spans="1:12" x14ac:dyDescent="0.25">
      <c r="A29" s="454" t="s">
        <v>31</v>
      </c>
      <c r="B29" s="455" t="s">
        <v>32</v>
      </c>
      <c r="C29" s="456" t="s">
        <v>33</v>
      </c>
      <c r="D29" s="457" t="s">
        <v>34</v>
      </c>
      <c r="E29" s="458"/>
      <c r="F29" s="459" t="s">
        <v>35</v>
      </c>
      <c r="G29" s="460" t="s">
        <v>36</v>
      </c>
      <c r="H29" s="461"/>
      <c r="I29" s="459" t="s">
        <v>37</v>
      </c>
      <c r="J29" s="459" t="s">
        <v>919</v>
      </c>
      <c r="K29" s="459" t="s">
        <v>920</v>
      </c>
      <c r="L29" s="402"/>
    </row>
    <row r="30" spans="1:12" x14ac:dyDescent="0.25">
      <c r="A30" s="462"/>
      <c r="B30" s="463"/>
      <c r="C30" s="463"/>
      <c r="D30" s="464"/>
      <c r="E30" s="465"/>
      <c r="L30" s="402"/>
    </row>
    <row r="31" spans="1:12" x14ac:dyDescent="0.25">
      <c r="A31" s="412">
        <v>1</v>
      </c>
      <c r="B31" s="435">
        <v>1</v>
      </c>
      <c r="C31" s="466"/>
      <c r="D31" s="467"/>
      <c r="E31" s="468"/>
      <c r="F31" s="469" t="s">
        <v>41</v>
      </c>
      <c r="G31" s="470" t="s">
        <v>19</v>
      </c>
      <c r="H31" s="471" t="s">
        <v>19</v>
      </c>
      <c r="I31" s="472" t="s">
        <v>42</v>
      </c>
      <c r="J31" s="473">
        <v>5</v>
      </c>
      <c r="K31" s="473"/>
      <c r="L31" s="402"/>
    </row>
    <row r="32" spans="1:12" x14ac:dyDescent="0.25">
      <c r="L32" s="402"/>
    </row>
    <row r="33" spans="1:12" x14ac:dyDescent="0.25">
      <c r="L33" s="402"/>
    </row>
    <row r="34" spans="1:12" x14ac:dyDescent="0.25">
      <c r="A34" s="431" t="s">
        <v>21</v>
      </c>
      <c r="L34" s="402"/>
    </row>
    <row r="35" spans="1:12" x14ac:dyDescent="0.25">
      <c r="L35" s="402"/>
    </row>
    <row r="36" spans="1:12" x14ac:dyDescent="0.25">
      <c r="B36" s="432"/>
      <c r="C36" s="433"/>
      <c r="D36" s="433"/>
      <c r="E36" s="433"/>
      <c r="F36" s="433"/>
      <c r="G36" s="433"/>
      <c r="H36" s="433"/>
      <c r="I36" s="433"/>
      <c r="J36" s="433"/>
      <c r="K36" s="433"/>
      <c r="L36" s="434"/>
    </row>
    <row r="37" spans="1:12" x14ac:dyDescent="0.25">
      <c r="A37" s="431">
        <v>1</v>
      </c>
      <c r="B37" s="435" t="str">
        <f>A37&amp;"."&amp;A38</f>
        <v>1.2</v>
      </c>
      <c r="C37" s="436"/>
      <c r="D37" s="436"/>
      <c r="E37" s="436"/>
      <c r="F37" s="437" t="s">
        <v>43</v>
      </c>
      <c r="G37" s="438"/>
      <c r="H37" s="438"/>
      <c r="I37" s="438"/>
      <c r="J37" s="438"/>
      <c r="K37" s="438"/>
      <c r="L37" s="434"/>
    </row>
    <row r="38" spans="1:12" x14ac:dyDescent="0.25">
      <c r="A38" s="431">
        <v>2</v>
      </c>
      <c r="B38" s="439" t="s">
        <v>23</v>
      </c>
      <c r="C38" s="436"/>
      <c r="D38" s="436"/>
      <c r="E38" s="436"/>
      <c r="F38" s="440"/>
      <c r="G38" s="441"/>
      <c r="H38" s="441"/>
      <c r="I38" s="441"/>
      <c r="J38" s="441"/>
      <c r="K38" s="441"/>
      <c r="L38" s="434"/>
    </row>
    <row r="39" spans="1:12" x14ac:dyDescent="0.25">
      <c r="B39" s="439"/>
      <c r="C39" s="436"/>
      <c r="D39" s="436"/>
      <c r="E39" s="436"/>
      <c r="F39" s="442" t="s">
        <v>24</v>
      </c>
      <c r="G39" s="420" t="s">
        <v>17</v>
      </c>
      <c r="H39" s="443">
        <v>2023</v>
      </c>
      <c r="I39" s="443">
        <v>2024</v>
      </c>
      <c r="J39" s="443">
        <v>2025</v>
      </c>
      <c r="K39" s="443">
        <v>2026</v>
      </c>
      <c r="L39" s="434"/>
    </row>
    <row r="40" spans="1:12" ht="84" x14ac:dyDescent="0.25">
      <c r="B40" s="439"/>
      <c r="C40" s="436"/>
      <c r="D40" s="436"/>
      <c r="E40" s="436"/>
      <c r="F40" s="937" t="s">
        <v>921</v>
      </c>
      <c r="G40" s="445" t="s">
        <v>19</v>
      </c>
      <c r="H40" s="425"/>
      <c r="I40" s="425"/>
      <c r="J40" s="425"/>
      <c r="K40" s="425"/>
      <c r="L40" s="434"/>
    </row>
    <row r="41" spans="1:12" x14ac:dyDescent="0.25">
      <c r="B41" s="446"/>
      <c r="C41" s="447"/>
      <c r="D41" s="447"/>
      <c r="E41" s="447"/>
      <c r="F41" s="447"/>
      <c r="G41" s="447"/>
      <c r="H41" s="447"/>
      <c r="I41" s="447"/>
      <c r="J41" s="447"/>
      <c r="K41" s="447"/>
      <c r="L41" s="434"/>
    </row>
    <row r="42" spans="1:12" x14ac:dyDescent="0.25">
      <c r="L42" s="402"/>
    </row>
    <row r="43" spans="1:12" x14ac:dyDescent="0.25">
      <c r="L43" s="402"/>
    </row>
    <row r="44" spans="1:12" x14ac:dyDescent="0.25">
      <c r="A44" s="448" t="s">
        <v>9</v>
      </c>
      <c r="B44" s="449"/>
      <c r="C44" s="449"/>
      <c r="D44" s="450"/>
      <c r="E44" s="450"/>
      <c r="F44" s="451" t="s">
        <v>26</v>
      </c>
      <c r="G44" s="452" t="s">
        <v>27</v>
      </c>
      <c r="H44" s="453"/>
      <c r="I44" s="451" t="s">
        <v>28</v>
      </c>
      <c r="J44" s="451" t="s">
        <v>29</v>
      </c>
      <c r="K44" s="451" t="s">
        <v>30</v>
      </c>
      <c r="L44" s="402"/>
    </row>
    <row r="45" spans="1:12" x14ac:dyDescent="0.25">
      <c r="A45" s="454" t="s">
        <v>31</v>
      </c>
      <c r="B45" s="455" t="s">
        <v>32</v>
      </c>
      <c r="C45" s="456" t="s">
        <v>33</v>
      </c>
      <c r="D45" s="457" t="s">
        <v>34</v>
      </c>
      <c r="E45" s="458"/>
      <c r="F45" s="459" t="s">
        <v>35</v>
      </c>
      <c r="G45" s="460" t="s">
        <v>36</v>
      </c>
      <c r="H45" s="461"/>
      <c r="I45" s="459" t="s">
        <v>37</v>
      </c>
      <c r="J45" s="459" t="s">
        <v>919</v>
      </c>
      <c r="K45" s="459" t="s">
        <v>920</v>
      </c>
      <c r="L45" s="402"/>
    </row>
    <row r="46" spans="1:12" x14ac:dyDescent="0.25">
      <c r="A46" s="462"/>
      <c r="B46" s="463"/>
      <c r="C46" s="463"/>
      <c r="D46" s="464"/>
      <c r="E46" s="465"/>
      <c r="L46" s="402"/>
    </row>
    <row r="47" spans="1:12" ht="42" x14ac:dyDescent="0.25">
      <c r="A47" s="412">
        <v>1</v>
      </c>
      <c r="B47" s="435">
        <v>2</v>
      </c>
      <c r="C47" s="466"/>
      <c r="D47" s="467"/>
      <c r="E47" s="468"/>
      <c r="F47" s="937" t="s">
        <v>917</v>
      </c>
      <c r="G47" s="470" t="s">
        <v>918</v>
      </c>
      <c r="H47" s="471"/>
      <c r="I47" s="472"/>
      <c r="J47" s="473">
        <v>506</v>
      </c>
      <c r="K47" s="473"/>
      <c r="L47" s="402"/>
    </row>
    <row r="48" spans="1:12" x14ac:dyDescent="0.25">
      <c r="L48" s="402"/>
    </row>
    <row r="49" spans="1:12" x14ac:dyDescent="0.25">
      <c r="L49" s="402"/>
    </row>
    <row r="50" spans="1:12" x14ac:dyDescent="0.25">
      <c r="A50" s="431" t="s">
        <v>21</v>
      </c>
      <c r="L50" s="402"/>
    </row>
    <row r="51" spans="1:12" x14ac:dyDescent="0.25">
      <c r="L51" s="402"/>
    </row>
    <row r="52" spans="1:12" x14ac:dyDescent="0.25">
      <c r="B52" s="432"/>
      <c r="C52" s="433"/>
      <c r="D52" s="433"/>
      <c r="E52" s="433"/>
      <c r="F52" s="433"/>
      <c r="G52" s="433"/>
      <c r="H52" s="433"/>
      <c r="I52" s="433"/>
      <c r="J52" s="433"/>
      <c r="K52" s="433"/>
      <c r="L52" s="434"/>
    </row>
    <row r="53" spans="1:12" x14ac:dyDescent="0.25">
      <c r="A53" s="431">
        <v>1</v>
      </c>
      <c r="B53" s="435" t="str">
        <f>A53&amp;"."&amp;A54</f>
        <v>1.3</v>
      </c>
      <c r="C53" s="436"/>
      <c r="D53" s="436"/>
      <c r="E53" s="436"/>
      <c r="F53" s="437" t="s">
        <v>45</v>
      </c>
      <c r="G53" s="438"/>
      <c r="H53" s="438"/>
      <c r="I53" s="438"/>
      <c r="J53" s="438"/>
      <c r="K53" s="438"/>
      <c r="L53" s="434"/>
    </row>
    <row r="54" spans="1:12" x14ac:dyDescent="0.25">
      <c r="A54" s="431">
        <v>3</v>
      </c>
      <c r="B54" s="439" t="s">
        <v>23</v>
      </c>
      <c r="C54" s="436"/>
      <c r="D54" s="436"/>
      <c r="E54" s="436"/>
      <c r="F54" s="440"/>
      <c r="G54" s="441"/>
      <c r="H54" s="441"/>
      <c r="I54" s="441"/>
      <c r="J54" s="441"/>
      <c r="K54" s="441"/>
      <c r="L54" s="434"/>
    </row>
    <row r="55" spans="1:12" x14ac:dyDescent="0.25">
      <c r="B55" s="439"/>
      <c r="C55" s="436"/>
      <c r="D55" s="436"/>
      <c r="E55" s="436"/>
      <c r="F55" s="442" t="s">
        <v>24</v>
      </c>
      <c r="G55" s="420" t="s">
        <v>17</v>
      </c>
      <c r="H55" s="443">
        <v>2023</v>
      </c>
      <c r="I55" s="443">
        <v>2024</v>
      </c>
      <c r="J55" s="443">
        <v>2025</v>
      </c>
      <c r="K55" s="443">
        <v>2026</v>
      </c>
      <c r="L55" s="434"/>
    </row>
    <row r="56" spans="1:12" x14ac:dyDescent="0.25">
      <c r="B56" s="439"/>
      <c r="C56" s="436"/>
      <c r="D56" s="436"/>
      <c r="E56" s="436"/>
      <c r="F56" s="444" t="s">
        <v>922</v>
      </c>
      <c r="G56" s="445" t="s">
        <v>19</v>
      </c>
      <c r="H56" s="425">
        <v>25</v>
      </c>
      <c r="I56" s="425">
        <v>25</v>
      </c>
      <c r="J56" s="425">
        <v>25</v>
      </c>
      <c r="K56" s="425">
        <v>25</v>
      </c>
      <c r="L56" s="434"/>
    </row>
    <row r="57" spans="1:12" x14ac:dyDescent="0.25">
      <c r="B57" s="446"/>
      <c r="C57" s="447"/>
      <c r="D57" s="447"/>
      <c r="E57" s="447"/>
      <c r="F57" s="447"/>
      <c r="G57" s="447"/>
      <c r="H57" s="447"/>
      <c r="I57" s="447"/>
      <c r="J57" s="447"/>
      <c r="K57" s="447"/>
      <c r="L57" s="434"/>
    </row>
    <row r="58" spans="1:12" x14ac:dyDescent="0.25">
      <c r="L58" s="402"/>
    </row>
    <row r="59" spans="1:12" x14ac:dyDescent="0.25">
      <c r="L59" s="402"/>
    </row>
    <row r="60" spans="1:12" x14ac:dyDescent="0.25">
      <c r="A60" s="448" t="s">
        <v>9</v>
      </c>
      <c r="B60" s="449"/>
      <c r="C60" s="449"/>
      <c r="D60" s="450"/>
      <c r="E60" s="450"/>
      <c r="F60" s="451" t="s">
        <v>26</v>
      </c>
      <c r="G60" s="452" t="s">
        <v>27</v>
      </c>
      <c r="H60" s="453"/>
      <c r="I60" s="451" t="s">
        <v>28</v>
      </c>
      <c r="J60" s="451" t="s">
        <v>29</v>
      </c>
      <c r="K60" s="451" t="s">
        <v>30</v>
      </c>
      <c r="L60" s="402"/>
    </row>
    <row r="61" spans="1:12" x14ac:dyDescent="0.25">
      <c r="A61" s="454" t="s">
        <v>31</v>
      </c>
      <c r="B61" s="455" t="s">
        <v>32</v>
      </c>
      <c r="C61" s="456" t="s">
        <v>33</v>
      </c>
      <c r="D61" s="457" t="s">
        <v>34</v>
      </c>
      <c r="E61" s="458"/>
      <c r="F61" s="459" t="s">
        <v>35</v>
      </c>
      <c r="G61" s="460" t="s">
        <v>36</v>
      </c>
      <c r="H61" s="461"/>
      <c r="I61" s="459" t="s">
        <v>37</v>
      </c>
      <c r="J61" s="459" t="s">
        <v>919</v>
      </c>
      <c r="K61" s="459" t="s">
        <v>920</v>
      </c>
      <c r="L61" s="402"/>
    </row>
    <row r="62" spans="1:12" x14ac:dyDescent="0.25">
      <c r="A62" s="462"/>
      <c r="B62" s="463"/>
      <c r="C62" s="463"/>
      <c r="D62" s="464"/>
      <c r="E62" s="465"/>
      <c r="L62" s="402"/>
    </row>
    <row r="63" spans="1:12" x14ac:dyDescent="0.25">
      <c r="A63" s="412">
        <v>1</v>
      </c>
      <c r="B63" s="435">
        <v>3</v>
      </c>
      <c r="C63" s="466"/>
      <c r="D63" s="467"/>
      <c r="E63" s="468"/>
      <c r="F63" s="469" t="s">
        <v>923</v>
      </c>
      <c r="G63" s="470" t="s">
        <v>924</v>
      </c>
      <c r="H63" s="471" t="s">
        <v>19</v>
      </c>
      <c r="I63" s="472"/>
      <c r="J63" s="473"/>
      <c r="K63" s="473">
        <v>44519</v>
      </c>
      <c r="L63" s="402"/>
    </row>
    <row r="64" spans="1:12" x14ac:dyDescent="0.25">
      <c r="L64" s="402"/>
    </row>
    <row r="65" spans="1:29" x14ac:dyDescent="0.25">
      <c r="L65" s="402"/>
    </row>
    <row r="69" spans="1:29" ht="10.5" customHeight="1" x14ac:dyDescent="0.25">
      <c r="A69" s="474"/>
      <c r="B69" s="393"/>
      <c r="C69" s="393"/>
      <c r="D69" s="393"/>
      <c r="E69" s="393"/>
      <c r="F69" s="393"/>
      <c r="G69" s="393"/>
      <c r="H69" s="393"/>
      <c r="I69" s="393"/>
      <c r="J69" s="393"/>
      <c r="K69" s="393"/>
      <c r="L69" s="393"/>
      <c r="M69" s="393"/>
      <c r="N69" s="393"/>
      <c r="O69" s="393"/>
      <c r="P69" s="475"/>
      <c r="Q69" s="475"/>
      <c r="R69" s="475"/>
      <c r="S69" s="476"/>
      <c r="T69" s="476"/>
      <c r="U69" s="476"/>
      <c r="V69" s="476"/>
      <c r="W69" s="475"/>
      <c r="X69" s="68"/>
      <c r="Y69" s="68"/>
      <c r="Z69" s="477"/>
      <c r="AA69" s="478"/>
      <c r="AB69" s="68"/>
      <c r="AC69" s="68"/>
    </row>
    <row r="70" spans="1:29" ht="15" customHeight="1" x14ac:dyDescent="0.25">
      <c r="A70" s="474"/>
      <c r="B70" s="463"/>
      <c r="C70" s="463"/>
      <c r="D70" s="479"/>
      <c r="E70" s="480"/>
      <c r="F70" s="393"/>
      <c r="G70" s="393"/>
      <c r="H70" s="393"/>
      <c r="I70" s="393"/>
      <c r="J70" s="393"/>
      <c r="K70" s="393"/>
      <c r="L70" s="393"/>
      <c r="M70" s="393"/>
      <c r="N70" s="393"/>
      <c r="O70" s="393"/>
      <c r="P70" s="68"/>
      <c r="Q70" s="68"/>
      <c r="R70" s="68"/>
      <c r="S70" s="481"/>
      <c r="T70" s="481"/>
      <c r="U70" s="481"/>
      <c r="V70" s="481"/>
      <c r="W70" s="68"/>
      <c r="X70" s="68"/>
      <c r="Y70" s="68"/>
      <c r="Z70" s="68"/>
      <c r="AA70" s="68"/>
      <c r="AB70" s="68"/>
      <c r="AC70" s="68"/>
    </row>
    <row r="71" spans="1:29" ht="21" customHeight="1" x14ac:dyDescent="0.25">
      <c r="A71" s="474"/>
      <c r="B71" s="463"/>
      <c r="C71" s="463"/>
      <c r="D71" s="479"/>
      <c r="E71" s="480"/>
      <c r="F71" s="393"/>
      <c r="G71" s="393"/>
      <c r="H71" s="393"/>
      <c r="I71" s="393"/>
      <c r="J71" s="393"/>
      <c r="K71" s="393"/>
      <c r="L71" s="393"/>
      <c r="M71" s="393"/>
      <c r="N71" s="393"/>
      <c r="O71" s="393"/>
      <c r="P71" s="475"/>
      <c r="Q71" s="475"/>
      <c r="R71" s="999" t="s">
        <v>48</v>
      </c>
      <c r="S71" s="1000"/>
      <c r="T71" s="1000"/>
      <c r="U71" s="1000"/>
      <c r="V71" s="1000"/>
      <c r="W71" s="1000"/>
      <c r="X71" s="1000"/>
      <c r="Y71" s="1000"/>
      <c r="Z71" s="1000"/>
      <c r="AA71" s="1001"/>
      <c r="AB71" s="68"/>
      <c r="AC71" s="68"/>
    </row>
    <row r="72" spans="1:29" ht="15" customHeight="1" x14ac:dyDescent="0.25">
      <c r="A72" s="474"/>
      <c r="B72" s="463"/>
      <c r="C72" s="463"/>
      <c r="D72" s="479"/>
      <c r="E72" s="480"/>
      <c r="F72" s="393"/>
      <c r="G72" s="393"/>
      <c r="H72" s="393"/>
      <c r="I72" s="393"/>
      <c r="J72" s="393"/>
      <c r="K72" s="393"/>
      <c r="L72" s="393"/>
      <c r="M72" s="393"/>
      <c r="N72" s="393"/>
      <c r="O72" s="393"/>
      <c r="P72" s="475"/>
      <c r="Q72" s="475"/>
      <c r="R72" s="68"/>
      <c r="S72" s="481"/>
      <c r="T72" s="481"/>
      <c r="U72" s="481"/>
      <c r="V72" s="481"/>
      <c r="W72" s="68"/>
      <c r="X72" s="68"/>
      <c r="Y72" s="68"/>
      <c r="Z72" s="68"/>
      <c r="AA72" s="68"/>
      <c r="AB72" s="68"/>
      <c r="AC72" s="68"/>
    </row>
    <row r="73" spans="1:29" ht="15" customHeight="1" x14ac:dyDescent="0.25">
      <c r="A73" s="474"/>
      <c r="B73" s="463"/>
      <c r="C73" s="463"/>
      <c r="D73" s="479"/>
      <c r="E73" s="480"/>
      <c r="F73" s="393"/>
      <c r="G73" s="393"/>
      <c r="H73" s="393"/>
      <c r="I73" s="393"/>
      <c r="J73" s="393"/>
      <c r="K73" s="393"/>
      <c r="L73" s="393"/>
      <c r="M73" s="393"/>
      <c r="N73" s="393"/>
      <c r="O73" s="393"/>
      <c r="P73" s="475"/>
      <c r="Q73" s="475"/>
      <c r="R73" s="482" t="s">
        <v>49</v>
      </c>
      <c r="S73" s="483">
        <v>1110</v>
      </c>
      <c r="T73" s="1002" t="s">
        <v>11</v>
      </c>
      <c r="U73" s="1003"/>
      <c r="V73" s="1003"/>
      <c r="W73" s="1003"/>
      <c r="X73" s="1003"/>
      <c r="Y73" s="1003"/>
      <c r="Z73" s="1003"/>
      <c r="AA73" s="1004"/>
      <c r="AB73" s="68"/>
      <c r="AC73" s="68"/>
    </row>
    <row r="74" spans="1:29" ht="15.75" customHeight="1" x14ac:dyDescent="0.25">
      <c r="A74" s="474"/>
      <c r="B74" s="463"/>
      <c r="C74" s="463"/>
      <c r="D74" s="479"/>
      <c r="E74" s="480"/>
      <c r="F74" s="393"/>
      <c r="G74" s="393"/>
      <c r="H74" s="393"/>
      <c r="I74" s="393"/>
      <c r="J74" s="393"/>
      <c r="K74" s="393"/>
      <c r="L74" s="393"/>
      <c r="M74" s="393"/>
      <c r="N74" s="393"/>
      <c r="O74" s="393"/>
      <c r="P74" s="68"/>
      <c r="Q74" s="68"/>
      <c r="R74" s="68"/>
      <c r="S74" s="68"/>
      <c r="T74" s="68"/>
      <c r="U74" s="68"/>
      <c r="V74" s="68"/>
      <c r="W74" s="68"/>
      <c r="X74" s="68"/>
      <c r="Y74" s="68"/>
      <c r="Z74" s="68"/>
      <c r="AA74" s="68"/>
      <c r="AB74" s="68"/>
      <c r="AC74" s="68"/>
    </row>
    <row r="75" spans="1:29" ht="15" customHeight="1" x14ac:dyDescent="0.25">
      <c r="A75" s="474"/>
      <c r="B75" s="463"/>
      <c r="C75" s="463"/>
      <c r="D75" s="479"/>
      <c r="E75" s="480"/>
      <c r="F75" s="393"/>
      <c r="G75" s="393"/>
      <c r="H75" s="393"/>
      <c r="I75" s="393"/>
      <c r="J75" s="393"/>
      <c r="K75" s="393"/>
      <c r="L75" s="393"/>
      <c r="M75" s="393"/>
      <c r="N75" s="393"/>
      <c r="O75" s="393"/>
      <c r="P75" s="68"/>
      <c r="Q75" s="1024" t="s">
        <v>50</v>
      </c>
      <c r="R75" s="1026" t="s">
        <v>51</v>
      </c>
      <c r="S75" s="1026" t="s">
        <v>52</v>
      </c>
      <c r="T75" s="1026" t="s">
        <v>53</v>
      </c>
      <c r="U75" s="1026" t="s">
        <v>54</v>
      </c>
      <c r="V75" s="1026" t="s">
        <v>55</v>
      </c>
      <c r="W75" s="484">
        <v>2021</v>
      </c>
      <c r="X75" s="484">
        <v>2022</v>
      </c>
      <c r="Y75" s="485">
        <v>2023</v>
      </c>
      <c r="Z75" s="486">
        <v>2024</v>
      </c>
      <c r="AA75" s="486">
        <v>2025</v>
      </c>
      <c r="AB75" s="487">
        <v>2026</v>
      </c>
      <c r="AC75" s="68"/>
    </row>
    <row r="76" spans="1:29" ht="15.75" customHeight="1" x14ac:dyDescent="0.25">
      <c r="A76" s="474"/>
      <c r="B76" s="463"/>
      <c r="C76" s="463"/>
      <c r="D76" s="479"/>
      <c r="E76" s="480"/>
      <c r="F76" s="393"/>
      <c r="G76" s="393"/>
      <c r="H76" s="393"/>
      <c r="I76" s="393"/>
      <c r="J76" s="393"/>
      <c r="K76" s="393"/>
      <c r="L76" s="393"/>
      <c r="M76" s="393"/>
      <c r="N76" s="393"/>
      <c r="O76" s="393"/>
      <c r="P76" s="68"/>
      <c r="Q76" s="1025"/>
      <c r="R76" s="1027"/>
      <c r="S76" s="1027"/>
      <c r="T76" s="1027"/>
      <c r="U76" s="1027"/>
      <c r="V76" s="1027"/>
      <c r="W76" s="488" t="s">
        <v>2</v>
      </c>
      <c r="X76" s="488" t="s">
        <v>2</v>
      </c>
      <c r="Y76" s="489" t="s">
        <v>56</v>
      </c>
      <c r="Z76" s="490" t="s">
        <v>57</v>
      </c>
      <c r="AA76" s="490" t="s">
        <v>57</v>
      </c>
      <c r="AB76" s="491" t="s">
        <v>57</v>
      </c>
      <c r="AC76" s="68"/>
    </row>
    <row r="77" spans="1:29" ht="15" customHeight="1" x14ac:dyDescent="0.25">
      <c r="A77" s="474"/>
      <c r="B77" s="463"/>
      <c r="C77" s="463"/>
      <c r="D77" s="479"/>
      <c r="E77" s="480"/>
      <c r="F77" s="393"/>
      <c r="G77" s="393"/>
      <c r="H77" s="393"/>
      <c r="I77" s="393"/>
      <c r="J77" s="393"/>
      <c r="K77" s="393"/>
      <c r="L77" s="393"/>
      <c r="M77" s="393"/>
      <c r="N77" s="393"/>
      <c r="O77" s="393"/>
      <c r="P77" s="68"/>
      <c r="Q77" s="492" t="s">
        <v>58</v>
      </c>
      <c r="R77" s="493" t="s">
        <v>59</v>
      </c>
      <c r="S77" s="494" t="s">
        <v>19</v>
      </c>
      <c r="T77" s="495" t="s">
        <v>19</v>
      </c>
      <c r="U77" s="495"/>
      <c r="V77" s="495"/>
      <c r="W77" s="495"/>
      <c r="X77" s="494"/>
      <c r="Y77" s="494"/>
      <c r="Z77" s="494"/>
      <c r="AA77" s="494">
        <v>5000</v>
      </c>
      <c r="AB77" s="496">
        <v>5000</v>
      </c>
      <c r="AC77" s="68"/>
    </row>
    <row r="78" spans="1:29" ht="15" customHeight="1" x14ac:dyDescent="0.25">
      <c r="P78" s="68"/>
      <c r="Q78" s="68"/>
      <c r="R78" s="68"/>
      <c r="S78" s="68"/>
      <c r="T78" s="68"/>
      <c r="U78" s="68"/>
      <c r="V78" s="68"/>
      <c r="W78" s="68"/>
      <c r="X78" s="68"/>
      <c r="Y78" s="68"/>
      <c r="Z78" s="68"/>
      <c r="AA78" s="68"/>
      <c r="AB78" s="68"/>
      <c r="AC78" s="68"/>
    </row>
    <row r="81" spans="1:29" ht="15" customHeight="1" x14ac:dyDescent="0.25">
      <c r="A81" s="474"/>
      <c r="B81" s="393"/>
      <c r="C81" s="393"/>
      <c r="D81" s="393"/>
      <c r="E81" s="393"/>
      <c r="F81" s="393"/>
      <c r="G81" s="393"/>
      <c r="H81" s="393"/>
      <c r="I81" s="393"/>
      <c r="J81" s="393"/>
      <c r="K81" s="393"/>
      <c r="L81" s="393"/>
      <c r="M81" s="393"/>
      <c r="N81" s="393"/>
      <c r="O81" s="393"/>
      <c r="P81" s="393"/>
      <c r="Q81" s="68"/>
      <c r="R81" s="68"/>
      <c r="S81" s="68"/>
      <c r="T81" s="68"/>
      <c r="U81" s="68"/>
      <c r="V81" s="68"/>
      <c r="W81" s="68"/>
      <c r="X81" s="68"/>
      <c r="Y81" s="68"/>
      <c r="Z81" s="393"/>
      <c r="AA81" s="393"/>
      <c r="AB81" s="393"/>
      <c r="AC81" s="393"/>
    </row>
    <row r="82" spans="1:29" ht="21" customHeight="1" x14ac:dyDescent="0.25">
      <c r="A82" s="474"/>
      <c r="B82" s="463"/>
      <c r="C82" s="463"/>
      <c r="D82" s="479"/>
      <c r="E82" s="480"/>
      <c r="F82" s="393"/>
      <c r="G82" s="393"/>
      <c r="H82" s="393"/>
      <c r="I82" s="393"/>
      <c r="J82" s="393"/>
      <c r="K82" s="393"/>
      <c r="L82" s="393"/>
      <c r="M82" s="393"/>
      <c r="N82" s="393"/>
      <c r="O82" s="393"/>
      <c r="P82" s="393"/>
      <c r="Q82" s="68"/>
      <c r="R82" s="999" t="s">
        <v>60</v>
      </c>
      <c r="S82" s="1000"/>
      <c r="T82" s="1000"/>
      <c r="U82" s="1000"/>
      <c r="V82" s="1000"/>
      <c r="W82" s="1000"/>
      <c r="X82" s="1001"/>
      <c r="Y82" s="68"/>
      <c r="Z82" s="393"/>
      <c r="AA82" s="393"/>
      <c r="AB82" s="393"/>
      <c r="AC82" s="393"/>
    </row>
    <row r="83" spans="1:29" ht="15.75" customHeight="1" x14ac:dyDescent="0.25">
      <c r="A83" s="474"/>
      <c r="B83" s="463"/>
      <c r="C83" s="463"/>
      <c r="D83" s="479"/>
      <c r="E83" s="480"/>
      <c r="F83" s="393"/>
      <c r="G83" s="393"/>
      <c r="H83" s="393"/>
      <c r="I83" s="393"/>
      <c r="J83" s="393"/>
      <c r="K83" s="393"/>
      <c r="L83" s="393"/>
      <c r="M83" s="393"/>
      <c r="N83" s="393"/>
      <c r="O83" s="393"/>
      <c r="P83" s="393"/>
      <c r="Q83" s="68"/>
      <c r="R83" s="68"/>
      <c r="S83" s="68"/>
      <c r="T83" s="68"/>
      <c r="U83" s="68"/>
      <c r="V83" s="68"/>
      <c r="W83" s="68"/>
      <c r="X83" s="68"/>
      <c r="Y83" s="68"/>
      <c r="Z83" s="393"/>
      <c r="AA83" s="393"/>
      <c r="AB83" s="393"/>
      <c r="AC83" s="393"/>
    </row>
    <row r="84" spans="1:29" ht="36" customHeight="1" x14ac:dyDescent="0.25">
      <c r="A84" s="474"/>
      <c r="B84" s="463"/>
      <c r="C84" s="463"/>
      <c r="D84" s="479"/>
      <c r="E84" s="480"/>
      <c r="F84" s="393"/>
      <c r="G84" s="393"/>
      <c r="H84" s="393"/>
      <c r="I84" s="393"/>
      <c r="J84" s="393"/>
      <c r="K84" s="393"/>
      <c r="L84" s="393"/>
      <c r="M84" s="393"/>
      <c r="N84" s="393"/>
      <c r="O84" s="393"/>
      <c r="P84" s="393"/>
      <c r="Q84" s="68"/>
      <c r="R84" s="497"/>
      <c r="S84" s="498" t="s">
        <v>61</v>
      </c>
      <c r="T84" s="64">
        <v>2022</v>
      </c>
      <c r="U84" s="64">
        <v>2023</v>
      </c>
      <c r="V84" s="64">
        <v>2024</v>
      </c>
      <c r="W84" s="64">
        <v>2025</v>
      </c>
      <c r="X84" s="65">
        <v>2026</v>
      </c>
      <c r="Y84" s="68"/>
      <c r="Z84" s="393"/>
      <c r="AA84" s="393"/>
      <c r="AB84" s="393"/>
      <c r="AC84" s="393"/>
    </row>
    <row r="85" spans="1:29" ht="15" customHeight="1" x14ac:dyDescent="0.25">
      <c r="A85" s="474"/>
      <c r="B85" s="463"/>
      <c r="C85" s="463"/>
      <c r="D85" s="479"/>
      <c r="E85" s="480"/>
      <c r="F85" s="393"/>
      <c r="G85" s="393"/>
      <c r="H85" s="393"/>
      <c r="I85" s="393"/>
      <c r="J85" s="393"/>
      <c r="K85" s="393"/>
      <c r="L85" s="393"/>
      <c r="M85" s="393"/>
      <c r="N85" s="393"/>
      <c r="O85" s="393"/>
      <c r="P85" s="393"/>
      <c r="Q85" s="68"/>
      <c r="R85" s="499"/>
      <c r="S85" s="500"/>
      <c r="T85" s="500"/>
      <c r="U85" s="500"/>
      <c r="V85" s="500"/>
      <c r="W85" s="500"/>
      <c r="X85" s="501"/>
      <c r="Y85" s="68"/>
      <c r="Z85" s="393"/>
      <c r="AA85" s="393"/>
      <c r="AB85" s="393"/>
      <c r="AC85" s="393"/>
    </row>
    <row r="86" spans="1:29" ht="15" customHeight="1" x14ac:dyDescent="0.25">
      <c r="A86" s="474"/>
      <c r="B86" s="463"/>
      <c r="C86" s="463"/>
      <c r="D86" s="479"/>
      <c r="E86" s="480"/>
      <c r="F86" s="393"/>
      <c r="G86" s="393"/>
      <c r="H86" s="393"/>
      <c r="I86" s="393"/>
      <c r="J86" s="393"/>
      <c r="K86" s="393"/>
      <c r="L86" s="393"/>
      <c r="M86" s="393"/>
      <c r="N86" s="393"/>
      <c r="O86" s="393"/>
      <c r="P86" s="393"/>
      <c r="Q86" s="68"/>
      <c r="R86" s="502" t="s">
        <v>62</v>
      </c>
      <c r="S86" s="503" t="s">
        <v>19</v>
      </c>
      <c r="T86" s="504">
        <v>38</v>
      </c>
      <c r="U86" s="504">
        <v>38</v>
      </c>
      <c r="V86" s="504">
        <v>38</v>
      </c>
      <c r="W86" s="505">
        <v>38</v>
      </c>
      <c r="X86" s="506">
        <v>38</v>
      </c>
      <c r="Y86" s="68"/>
      <c r="Z86" s="393"/>
      <c r="AA86" s="393"/>
      <c r="AB86" s="393"/>
      <c r="AC86" s="393"/>
    </row>
    <row r="87" spans="1:29" ht="15" customHeight="1" x14ac:dyDescent="0.25">
      <c r="Q87" s="68"/>
      <c r="R87" s="502" t="s">
        <v>63</v>
      </c>
      <c r="S87" s="503" t="s">
        <v>19</v>
      </c>
      <c r="T87" s="504">
        <v>10</v>
      </c>
      <c r="U87" s="504">
        <v>10</v>
      </c>
      <c r="V87" s="504">
        <v>10</v>
      </c>
      <c r="W87" s="505">
        <v>10</v>
      </c>
      <c r="X87" s="506">
        <v>10</v>
      </c>
      <c r="Y87" s="68"/>
    </row>
    <row r="88" spans="1:29" x14ac:dyDescent="0.25">
      <c r="R88" s="502" t="s">
        <v>64</v>
      </c>
      <c r="S88" s="503" t="s">
        <v>19</v>
      </c>
      <c r="T88" s="504">
        <v>502</v>
      </c>
      <c r="U88" s="504">
        <v>506</v>
      </c>
      <c r="V88" s="504">
        <v>502</v>
      </c>
      <c r="W88" s="505">
        <v>502</v>
      </c>
      <c r="X88" s="506">
        <v>502</v>
      </c>
    </row>
    <row r="89" spans="1:29" x14ac:dyDescent="0.25">
      <c r="R89" s="502" t="s">
        <v>65</v>
      </c>
      <c r="S89" s="503" t="s">
        <v>19</v>
      </c>
      <c r="T89" s="504"/>
      <c r="U89" s="504">
        <v>0</v>
      </c>
      <c r="V89" s="504">
        <v>0</v>
      </c>
      <c r="W89" s="505">
        <v>0</v>
      </c>
      <c r="X89" s="506"/>
    </row>
    <row r="90" spans="1:29" x14ac:dyDescent="0.25">
      <c r="R90" s="502" t="s">
        <v>66</v>
      </c>
      <c r="S90" s="503" t="s">
        <v>19</v>
      </c>
      <c r="T90" s="504">
        <v>145</v>
      </c>
      <c r="U90" s="504">
        <v>145</v>
      </c>
      <c r="V90" s="504">
        <v>145</v>
      </c>
      <c r="W90" s="505">
        <v>145</v>
      </c>
      <c r="X90" s="506">
        <v>145</v>
      </c>
    </row>
    <row r="91" spans="1:29" x14ac:dyDescent="0.25">
      <c r="R91" s="502" t="s">
        <v>67</v>
      </c>
      <c r="S91" s="503" t="s">
        <v>19</v>
      </c>
      <c r="T91" s="504"/>
      <c r="U91" s="504">
        <v>0</v>
      </c>
      <c r="V91" s="504">
        <v>0</v>
      </c>
      <c r="W91" s="505">
        <v>0</v>
      </c>
      <c r="X91" s="506">
        <v>0</v>
      </c>
    </row>
    <row r="92" spans="1:29" x14ac:dyDescent="0.25">
      <c r="R92" s="502" t="s">
        <v>68</v>
      </c>
      <c r="S92" s="503" t="s">
        <v>19</v>
      </c>
      <c r="T92" s="899">
        <v>1005205814</v>
      </c>
      <c r="U92" s="899">
        <v>1099222000</v>
      </c>
      <c r="V92" s="899">
        <v>972425000</v>
      </c>
      <c r="W92" s="900">
        <v>1006110000</v>
      </c>
      <c r="X92" s="901">
        <v>1033610000</v>
      </c>
    </row>
    <row r="93" spans="1:29" x14ac:dyDescent="0.25">
      <c r="R93" s="502" t="s">
        <v>69</v>
      </c>
      <c r="S93" s="503" t="s">
        <v>19</v>
      </c>
      <c r="T93" s="899">
        <v>1005205814</v>
      </c>
      <c r="U93" s="899">
        <v>1090100000</v>
      </c>
      <c r="V93" s="899">
        <v>976425000</v>
      </c>
      <c r="W93" s="900">
        <v>1010110000</v>
      </c>
      <c r="X93" s="901">
        <v>1037610000</v>
      </c>
    </row>
    <row r="94" spans="1:29" x14ac:dyDescent="0.25">
      <c r="R94" s="502" t="s">
        <v>70</v>
      </c>
      <c r="S94" s="503" t="s">
        <v>19</v>
      </c>
      <c r="T94" s="504">
        <v>3</v>
      </c>
      <c r="U94" s="504">
        <v>3</v>
      </c>
      <c r="V94" s="504">
        <v>3</v>
      </c>
      <c r="W94" s="505">
        <v>3</v>
      </c>
      <c r="X94" s="506">
        <v>3</v>
      </c>
    </row>
    <row r="95" spans="1:29" x14ac:dyDescent="0.25">
      <c r="R95" s="68"/>
      <c r="S95" s="68"/>
      <c r="T95" s="68"/>
      <c r="U95" s="68"/>
      <c r="V95" s="68"/>
      <c r="W95" s="68"/>
      <c r="X95" s="68"/>
    </row>
  </sheetData>
  <mergeCells count="16">
    <mergeCell ref="R82:X82"/>
    <mergeCell ref="Q75:Q76"/>
    <mergeCell ref="R75:R76"/>
    <mergeCell ref="S75:S76"/>
    <mergeCell ref="T75:T76"/>
    <mergeCell ref="U75:U76"/>
    <mergeCell ref="V75:V76"/>
    <mergeCell ref="A2:K2"/>
    <mergeCell ref="R71:AA71"/>
    <mergeCell ref="T73:AA73"/>
    <mergeCell ref="B4:C4"/>
    <mergeCell ref="D4:E4"/>
    <mergeCell ref="F4:K4"/>
    <mergeCell ref="A6:E6"/>
    <mergeCell ref="F6:K6"/>
    <mergeCell ref="F10:K1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9D9"/>
  </sheetPr>
  <dimension ref="A1:BF77"/>
  <sheetViews>
    <sheetView topLeftCell="A35" zoomScale="70" zoomScaleNormal="70" workbookViewId="0">
      <selection activeCell="D62" sqref="D62"/>
    </sheetView>
  </sheetViews>
  <sheetFormatPr defaultColWidth="9.140625" defaultRowHeight="15" x14ac:dyDescent="0.25"/>
  <cols>
    <col min="1" max="1" width="9.140625" style="507" customWidth="1"/>
    <col min="2" max="2" width="31.85546875" style="507" customWidth="1"/>
    <col min="3" max="3" width="6.7109375" style="507" customWidth="1"/>
    <col min="4" max="4" width="15" style="507" customWidth="1"/>
    <col min="5" max="58" width="11.42578125" style="507" customWidth="1"/>
    <col min="59" max="59" width="9.140625" style="507" customWidth="1"/>
    <col min="60" max="16384" width="9.140625" style="507"/>
  </cols>
  <sheetData>
    <row r="1" spans="1:58" customFormat="1" ht="15.75" customHeight="1" x14ac:dyDescent="0.25">
      <c r="A1" s="508"/>
      <c r="B1" s="509" t="s">
        <v>182</v>
      </c>
      <c r="C1" s="510"/>
      <c r="D1" s="510"/>
      <c r="E1" s="510"/>
      <c r="F1" s="509" t="s">
        <v>183</v>
      </c>
      <c r="G1" s="510"/>
      <c r="H1" s="510"/>
      <c r="I1" s="511" t="s">
        <v>7</v>
      </c>
      <c r="J1" s="512"/>
      <c r="K1" s="512"/>
      <c r="L1" s="512"/>
      <c r="M1" s="512"/>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c r="AV1" s="510"/>
      <c r="AW1" s="510"/>
      <c r="AX1" s="510"/>
      <c r="AY1" s="510"/>
      <c r="AZ1" s="510"/>
      <c r="BA1" s="510"/>
      <c r="BB1" s="510"/>
      <c r="BC1" s="510"/>
      <c r="BD1" s="510"/>
      <c r="BE1" s="510"/>
      <c r="BF1" s="510"/>
    </row>
    <row r="2" spans="1:58" customFormat="1" ht="12.75" customHeight="1" x14ac:dyDescent="0.25">
      <c r="A2" s="1030">
        <v>2024</v>
      </c>
      <c r="B2" s="513"/>
      <c r="C2" s="514"/>
      <c r="D2" s="514"/>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1028"/>
      <c r="BF2" s="1029"/>
    </row>
    <row r="3" spans="1:58" customFormat="1" ht="23.25" customHeight="1" x14ac:dyDescent="0.25">
      <c r="A3" s="1030"/>
      <c r="B3" s="516"/>
      <c r="C3" s="517"/>
      <c r="D3" s="518" t="s">
        <v>184</v>
      </c>
      <c r="E3" s="518"/>
      <c r="F3" s="518"/>
      <c r="G3" s="518"/>
      <c r="H3" s="518"/>
      <c r="I3" s="518"/>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20"/>
      <c r="BF3" s="521"/>
    </row>
    <row r="4" spans="1:58" customFormat="1" ht="6.75" customHeight="1" x14ac:dyDescent="0.25">
      <c r="A4" s="1030"/>
      <c r="B4" s="522"/>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4"/>
    </row>
    <row r="5" spans="1:58" customFormat="1" ht="17.25" customHeight="1" x14ac:dyDescent="0.25">
      <c r="A5" s="1030"/>
      <c r="B5" s="525" t="s">
        <v>81</v>
      </c>
      <c r="C5" s="517"/>
      <c r="D5" s="517"/>
      <c r="E5" s="526">
        <f>'01110'!$B$4</f>
        <v>1110</v>
      </c>
      <c r="F5" s="523"/>
      <c r="G5" s="527" t="s">
        <v>82</v>
      </c>
      <c r="H5" s="528"/>
      <c r="I5" s="529"/>
      <c r="J5" s="530" t="str">
        <f>'01110'!$F$4</f>
        <v>Planifikimi Menaxhimi dhe Administrimi</v>
      </c>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23"/>
      <c r="BE5" s="523"/>
      <c r="BF5" s="531"/>
    </row>
    <row r="6" spans="1:58" customFormat="1" ht="6.75" customHeight="1" x14ac:dyDescent="0.25">
      <c r="A6" s="1030"/>
      <c r="B6" s="522"/>
      <c r="C6" s="532"/>
      <c r="D6" s="532"/>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4"/>
    </row>
    <row r="7" spans="1:58" customFormat="1" ht="15.75" customHeight="1" x14ac:dyDescent="0.25">
      <c r="A7" s="1030"/>
      <c r="B7" s="533" t="s">
        <v>185</v>
      </c>
      <c r="C7" s="532"/>
      <c r="D7" s="532"/>
      <c r="E7" s="534" t="s">
        <v>40</v>
      </c>
      <c r="F7" s="534" t="s">
        <v>46</v>
      </c>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5"/>
    </row>
    <row r="8" spans="1:58" customFormat="1" ht="24" customHeight="1" x14ac:dyDescent="0.25">
      <c r="A8" s="1030"/>
      <c r="B8" s="533" t="s">
        <v>186</v>
      </c>
      <c r="C8" s="532"/>
      <c r="D8" s="532"/>
      <c r="E8" s="534" t="s">
        <v>41</v>
      </c>
      <c r="F8" s="534" t="s">
        <v>47</v>
      </c>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5"/>
    </row>
    <row r="9" spans="1:58" customFormat="1" ht="24" customHeight="1" x14ac:dyDescent="0.25">
      <c r="A9" s="1030"/>
      <c r="B9" s="533" t="s">
        <v>187</v>
      </c>
      <c r="C9" s="532"/>
      <c r="D9" s="532"/>
      <c r="E9" s="534" t="s">
        <v>42</v>
      </c>
      <c r="F9" s="534" t="s">
        <v>42</v>
      </c>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5"/>
    </row>
    <row r="10" spans="1:58" customFormat="1" ht="15" customHeight="1" x14ac:dyDescent="0.25">
      <c r="A10" s="1030"/>
      <c r="B10" s="533" t="s">
        <v>188</v>
      </c>
      <c r="C10" s="536"/>
      <c r="D10" s="537"/>
      <c r="E10" s="538" t="s">
        <v>189</v>
      </c>
      <c r="F10" s="538" t="s">
        <v>189</v>
      </c>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9"/>
    </row>
    <row r="11" spans="1:58" customFormat="1" ht="6.75" customHeight="1" x14ac:dyDescent="0.25">
      <c r="A11" s="1030"/>
      <c r="B11" s="540"/>
      <c r="C11" s="541"/>
      <c r="D11" s="54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row>
    <row r="12" spans="1:58" customFormat="1" ht="15" customHeight="1" x14ac:dyDescent="0.25">
      <c r="A12" s="1030"/>
      <c r="B12" s="544" t="s">
        <v>124</v>
      </c>
      <c r="C12" s="545"/>
      <c r="D12" s="546"/>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8"/>
    </row>
    <row r="13" spans="1:58" customFormat="1" ht="15.75" customHeight="1" x14ac:dyDescent="0.25">
      <c r="A13" s="1030"/>
      <c r="B13" s="549" t="s">
        <v>190</v>
      </c>
      <c r="C13" s="550" t="s">
        <v>191</v>
      </c>
      <c r="D13" s="551">
        <v>99401</v>
      </c>
      <c r="E13" s="552">
        <v>99401</v>
      </c>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4"/>
    </row>
    <row r="14" spans="1:58" customFormat="1" ht="15.75" customHeight="1" x14ac:dyDescent="0.25">
      <c r="A14" s="1030"/>
      <c r="B14" s="555" t="s">
        <v>192</v>
      </c>
      <c r="C14" s="556" t="s">
        <v>193</v>
      </c>
      <c r="D14" s="557">
        <v>16600</v>
      </c>
      <c r="E14" s="552">
        <v>16600</v>
      </c>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4"/>
    </row>
    <row r="15" spans="1:58" customFormat="1" ht="15" customHeight="1" x14ac:dyDescent="0.25">
      <c r="A15" s="1030"/>
      <c r="B15" s="544" t="s">
        <v>125</v>
      </c>
      <c r="C15" s="558"/>
      <c r="D15" s="559"/>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7"/>
      <c r="BE15" s="547"/>
      <c r="BF15" s="548"/>
    </row>
    <row r="16" spans="1:58" customFormat="1" ht="15.75" customHeight="1" x14ac:dyDescent="0.25">
      <c r="A16" s="1030"/>
      <c r="B16" s="560" t="s">
        <v>194</v>
      </c>
      <c r="C16" s="561" t="s">
        <v>195</v>
      </c>
      <c r="D16" s="562">
        <v>37257</v>
      </c>
      <c r="E16" s="552">
        <v>37257</v>
      </c>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4"/>
    </row>
    <row r="17" spans="1:58" customFormat="1" ht="15.75" customHeight="1" x14ac:dyDescent="0.25">
      <c r="A17" s="1030"/>
      <c r="B17" s="560" t="s">
        <v>196</v>
      </c>
      <c r="C17" s="561" t="s">
        <v>197</v>
      </c>
      <c r="D17" s="562"/>
      <c r="E17" s="552"/>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4"/>
    </row>
    <row r="18" spans="1:58" customFormat="1" ht="15.75" customHeight="1" x14ac:dyDescent="0.25">
      <c r="A18" s="1030"/>
      <c r="B18" s="560" t="s">
        <v>198</v>
      </c>
      <c r="C18" s="561" t="s">
        <v>199</v>
      </c>
      <c r="D18" s="562">
        <v>0</v>
      </c>
      <c r="E18" s="552">
        <v>0</v>
      </c>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4"/>
    </row>
    <row r="19" spans="1:58" customFormat="1" ht="15.75" customHeight="1" x14ac:dyDescent="0.25">
      <c r="A19" s="1030"/>
      <c r="B19" s="560" t="s">
        <v>200</v>
      </c>
      <c r="C19" s="561" t="s">
        <v>201</v>
      </c>
      <c r="D19" s="562"/>
      <c r="E19" s="552"/>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4"/>
    </row>
    <row r="20" spans="1:58" customFormat="1" ht="15.75" customHeight="1" x14ac:dyDescent="0.25">
      <c r="A20" s="1030"/>
      <c r="B20" s="560" t="s">
        <v>202</v>
      </c>
      <c r="C20" s="561" t="s">
        <v>203</v>
      </c>
      <c r="D20" s="562">
        <v>0</v>
      </c>
      <c r="E20" s="552">
        <v>0</v>
      </c>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4"/>
    </row>
    <row r="21" spans="1:58" customFormat="1" ht="15" customHeight="1" x14ac:dyDescent="0.25">
      <c r="A21" s="1030"/>
      <c r="B21" s="544" t="s">
        <v>126</v>
      </c>
      <c r="C21" s="558"/>
      <c r="D21" s="563"/>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8"/>
    </row>
    <row r="22" spans="1:58" customFormat="1" ht="15.75" customHeight="1" x14ac:dyDescent="0.25">
      <c r="A22" s="1030"/>
      <c r="B22" s="564" t="s">
        <v>204</v>
      </c>
      <c r="C22" s="561" t="s">
        <v>205</v>
      </c>
      <c r="D22" s="562"/>
      <c r="E22" s="552"/>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4"/>
    </row>
    <row r="23" spans="1:58" customFormat="1" ht="15.75" customHeight="1" x14ac:dyDescent="0.25">
      <c r="A23" s="1030"/>
      <c r="B23" s="560" t="s">
        <v>206</v>
      </c>
      <c r="C23" s="561" t="s">
        <v>207</v>
      </c>
      <c r="D23" s="562">
        <v>0</v>
      </c>
      <c r="E23" s="552">
        <v>0</v>
      </c>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4"/>
    </row>
    <row r="24" spans="1:58" customFormat="1" ht="6.75" customHeight="1" x14ac:dyDescent="0.25">
      <c r="A24" s="1030"/>
      <c r="B24" s="540"/>
      <c r="C24" s="541"/>
      <c r="D24" s="565"/>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row>
    <row r="25" spans="1:58" customFormat="1" ht="16.5" customHeight="1" x14ac:dyDescent="0.25">
      <c r="A25" s="1030"/>
      <c r="B25" s="566" t="s">
        <v>156</v>
      </c>
      <c r="C25" s="567"/>
      <c r="D25" s="568">
        <f>SUM(D13:D14,D16:D20,D22:D23)</f>
        <v>153258</v>
      </c>
      <c r="E25" s="569">
        <f>SUM(E13:E14,E16:E20,E22:E23)</f>
        <v>153258</v>
      </c>
      <c r="F25" s="569">
        <f t="shared" ref="F25:BF25" si="0">SUM(F13:F14,F16:F20,F22:F23)</f>
        <v>0</v>
      </c>
      <c r="G25" s="569">
        <f t="shared" si="0"/>
        <v>0</v>
      </c>
      <c r="H25" s="569">
        <f t="shared" si="0"/>
        <v>0</v>
      </c>
      <c r="I25" s="569">
        <f t="shared" si="0"/>
        <v>0</v>
      </c>
      <c r="J25" s="569">
        <f t="shared" si="0"/>
        <v>0</v>
      </c>
      <c r="K25" s="569">
        <f t="shared" si="0"/>
        <v>0</v>
      </c>
      <c r="L25" s="569">
        <f t="shared" si="0"/>
        <v>0</v>
      </c>
      <c r="M25" s="569">
        <f t="shared" si="0"/>
        <v>0</v>
      </c>
      <c r="N25" s="569">
        <f t="shared" si="0"/>
        <v>0</v>
      </c>
      <c r="O25" s="569">
        <f t="shared" si="0"/>
        <v>0</v>
      </c>
      <c r="P25" s="569">
        <f t="shared" si="0"/>
        <v>0</v>
      </c>
      <c r="Q25" s="569">
        <f t="shared" si="0"/>
        <v>0</v>
      </c>
      <c r="R25" s="569">
        <f t="shared" si="0"/>
        <v>0</v>
      </c>
      <c r="S25" s="569">
        <f t="shared" si="0"/>
        <v>0</v>
      </c>
      <c r="T25" s="569">
        <f t="shared" si="0"/>
        <v>0</v>
      </c>
      <c r="U25" s="569">
        <f t="shared" si="0"/>
        <v>0</v>
      </c>
      <c r="V25" s="569">
        <f t="shared" si="0"/>
        <v>0</v>
      </c>
      <c r="W25" s="569">
        <f t="shared" si="0"/>
        <v>0</v>
      </c>
      <c r="X25" s="569">
        <f t="shared" si="0"/>
        <v>0</v>
      </c>
      <c r="Y25" s="569">
        <f t="shared" si="0"/>
        <v>0</v>
      </c>
      <c r="Z25" s="569">
        <f t="shared" si="0"/>
        <v>0</v>
      </c>
      <c r="AA25" s="569">
        <f t="shared" si="0"/>
        <v>0</v>
      </c>
      <c r="AB25" s="569">
        <f t="shared" si="0"/>
        <v>0</v>
      </c>
      <c r="AC25" s="569">
        <f t="shared" si="0"/>
        <v>0</v>
      </c>
      <c r="AD25" s="569">
        <f t="shared" si="0"/>
        <v>0</v>
      </c>
      <c r="AE25" s="569">
        <f t="shared" si="0"/>
        <v>0</v>
      </c>
      <c r="AF25" s="569">
        <f t="shared" si="0"/>
        <v>0</v>
      </c>
      <c r="AG25" s="569">
        <f t="shared" si="0"/>
        <v>0</v>
      </c>
      <c r="AH25" s="569">
        <f t="shared" si="0"/>
        <v>0</v>
      </c>
      <c r="AI25" s="569">
        <f t="shared" si="0"/>
        <v>0</v>
      </c>
      <c r="AJ25" s="569">
        <f t="shared" si="0"/>
        <v>0</v>
      </c>
      <c r="AK25" s="569">
        <f t="shared" si="0"/>
        <v>0</v>
      </c>
      <c r="AL25" s="569">
        <f t="shared" si="0"/>
        <v>0</v>
      </c>
      <c r="AM25" s="569">
        <f t="shared" si="0"/>
        <v>0</v>
      </c>
      <c r="AN25" s="569">
        <f t="shared" si="0"/>
        <v>0</v>
      </c>
      <c r="AO25" s="569">
        <f t="shared" si="0"/>
        <v>0</v>
      </c>
      <c r="AP25" s="569">
        <f t="shared" si="0"/>
        <v>0</v>
      </c>
      <c r="AQ25" s="569">
        <f t="shared" si="0"/>
        <v>0</v>
      </c>
      <c r="AR25" s="569">
        <f t="shared" si="0"/>
        <v>0</v>
      </c>
      <c r="AS25" s="569">
        <f t="shared" si="0"/>
        <v>0</v>
      </c>
      <c r="AT25" s="569">
        <f t="shared" si="0"/>
        <v>0</v>
      </c>
      <c r="AU25" s="569">
        <f t="shared" si="0"/>
        <v>0</v>
      </c>
      <c r="AV25" s="569">
        <f t="shared" si="0"/>
        <v>0</v>
      </c>
      <c r="AW25" s="569">
        <f t="shared" si="0"/>
        <v>0</v>
      </c>
      <c r="AX25" s="569">
        <f t="shared" si="0"/>
        <v>0</v>
      </c>
      <c r="AY25" s="569">
        <f t="shared" si="0"/>
        <v>0</v>
      </c>
      <c r="AZ25" s="569">
        <f t="shared" si="0"/>
        <v>0</v>
      </c>
      <c r="BA25" s="569">
        <f t="shared" si="0"/>
        <v>0</v>
      </c>
      <c r="BB25" s="569">
        <f t="shared" si="0"/>
        <v>0</v>
      </c>
      <c r="BC25" s="569">
        <f t="shared" si="0"/>
        <v>0</v>
      </c>
      <c r="BD25" s="569">
        <f t="shared" si="0"/>
        <v>0</v>
      </c>
      <c r="BE25" s="569">
        <f t="shared" si="0"/>
        <v>0</v>
      </c>
      <c r="BF25" s="569">
        <f t="shared" si="0"/>
        <v>0</v>
      </c>
    </row>
    <row r="27" spans="1:58" customFormat="1" ht="15.75" customHeight="1" x14ac:dyDescent="0.25"/>
    <row r="28" spans="1:58" customFormat="1" ht="12.75" customHeight="1" x14ac:dyDescent="0.25">
      <c r="A28" s="1031">
        <v>2025</v>
      </c>
      <c r="B28" s="513"/>
      <c r="C28" s="514"/>
      <c r="D28" s="514"/>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1028"/>
      <c r="BF28" s="1029"/>
    </row>
    <row r="29" spans="1:58" customFormat="1" ht="23.25" customHeight="1" x14ac:dyDescent="0.25">
      <c r="A29" s="1031"/>
      <c r="B29" s="516"/>
      <c r="C29" s="517"/>
      <c r="D29" s="518" t="s">
        <v>184</v>
      </c>
      <c r="E29" s="518"/>
      <c r="F29" s="518"/>
      <c r="G29" s="518"/>
      <c r="H29" s="518"/>
      <c r="I29" s="518"/>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20"/>
      <c r="BF29" s="521"/>
    </row>
    <row r="30" spans="1:58" customFormat="1" ht="6.75" customHeight="1" x14ac:dyDescent="0.25">
      <c r="A30" s="1031"/>
      <c r="B30" s="522"/>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4"/>
    </row>
    <row r="31" spans="1:58" customFormat="1" ht="17.25" customHeight="1" x14ac:dyDescent="0.25">
      <c r="A31" s="1031"/>
      <c r="B31" s="525" t="s">
        <v>81</v>
      </c>
      <c r="C31" s="517"/>
      <c r="D31" s="517"/>
      <c r="E31" s="526">
        <f>$E$5</f>
        <v>1110</v>
      </c>
      <c r="F31" s="523"/>
      <c r="G31" s="527" t="s">
        <v>82</v>
      </c>
      <c r="H31" s="528"/>
      <c r="I31" s="529"/>
      <c r="J31" s="530" t="str">
        <f>$J$5</f>
        <v>Planifikimi Menaxhimi dhe Administrimi</v>
      </c>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0"/>
      <c r="AY31" s="530"/>
      <c r="AZ31" s="530"/>
      <c r="BA31" s="530"/>
      <c r="BB31" s="530"/>
      <c r="BC31" s="530"/>
      <c r="BD31" s="523"/>
      <c r="BE31" s="523"/>
      <c r="BF31" s="531"/>
    </row>
    <row r="32" spans="1:58" customFormat="1" ht="6.75" customHeight="1" x14ac:dyDescent="0.25">
      <c r="A32" s="1031"/>
      <c r="B32" s="522"/>
      <c r="C32" s="532"/>
      <c r="D32" s="532"/>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4"/>
    </row>
    <row r="33" spans="1:58" customFormat="1" ht="15.75" customHeight="1" x14ac:dyDescent="0.25">
      <c r="A33" s="1031"/>
      <c r="B33" s="533" t="s">
        <v>185</v>
      </c>
      <c r="C33" s="532"/>
      <c r="D33" s="532"/>
      <c r="E33" s="534" t="s">
        <v>40</v>
      </c>
      <c r="F33" s="534" t="s">
        <v>46</v>
      </c>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5"/>
    </row>
    <row r="34" spans="1:58" customFormat="1" ht="24" customHeight="1" x14ac:dyDescent="0.25">
      <c r="A34" s="1031"/>
      <c r="B34" s="533" t="s">
        <v>186</v>
      </c>
      <c r="C34" s="532"/>
      <c r="D34" s="532"/>
      <c r="E34" s="534" t="s">
        <v>41</v>
      </c>
      <c r="F34" s="534" t="s">
        <v>47</v>
      </c>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5"/>
    </row>
    <row r="35" spans="1:58" customFormat="1" ht="24" customHeight="1" x14ac:dyDescent="0.25">
      <c r="A35" s="1031"/>
      <c r="B35" s="533" t="s">
        <v>187</v>
      </c>
      <c r="C35" s="532"/>
      <c r="D35" s="532"/>
      <c r="E35" s="534" t="s">
        <v>42</v>
      </c>
      <c r="F35" s="534" t="s">
        <v>42</v>
      </c>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5"/>
    </row>
    <row r="36" spans="1:58" customFormat="1" ht="15" customHeight="1" x14ac:dyDescent="0.25">
      <c r="A36" s="1031"/>
      <c r="B36" s="533" t="s">
        <v>188</v>
      </c>
      <c r="C36" s="536"/>
      <c r="D36" s="537"/>
      <c r="E36" s="538" t="s">
        <v>189</v>
      </c>
      <c r="F36" s="538" t="s">
        <v>189</v>
      </c>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9"/>
    </row>
    <row r="37" spans="1:58" customFormat="1" ht="6.75" customHeight="1" x14ac:dyDescent="0.25">
      <c r="A37" s="1031"/>
      <c r="B37" s="540"/>
      <c r="C37" s="541"/>
      <c r="D37" s="541"/>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2"/>
      <c r="AY37" s="542"/>
      <c r="AZ37" s="542"/>
      <c r="BA37" s="542"/>
      <c r="BB37" s="542"/>
      <c r="BC37" s="542"/>
      <c r="BD37" s="542"/>
      <c r="BE37" s="542"/>
      <c r="BF37" s="543"/>
    </row>
    <row r="38" spans="1:58" customFormat="1" ht="15" customHeight="1" x14ac:dyDescent="0.25">
      <c r="A38" s="1031"/>
      <c r="B38" s="544" t="s">
        <v>124</v>
      </c>
      <c r="C38" s="545"/>
      <c r="D38" s="546"/>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8"/>
    </row>
    <row r="39" spans="1:58" customFormat="1" ht="15.75" customHeight="1" x14ac:dyDescent="0.25">
      <c r="A39" s="1031"/>
      <c r="B39" s="549" t="s">
        <v>190</v>
      </c>
      <c r="C39" s="550" t="s">
        <v>191</v>
      </c>
      <c r="D39" s="570">
        <v>99489</v>
      </c>
      <c r="E39" s="552">
        <v>99489</v>
      </c>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4"/>
    </row>
    <row r="40" spans="1:58" customFormat="1" ht="15.75" customHeight="1" x14ac:dyDescent="0.25">
      <c r="A40" s="1031"/>
      <c r="B40" s="571" t="s">
        <v>192</v>
      </c>
      <c r="C40" s="556" t="s">
        <v>193</v>
      </c>
      <c r="D40" s="572">
        <v>16615</v>
      </c>
      <c r="E40" s="552">
        <v>16615</v>
      </c>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4"/>
    </row>
    <row r="41" spans="1:58" customFormat="1" ht="15" customHeight="1" x14ac:dyDescent="0.25">
      <c r="A41" s="1031"/>
      <c r="B41" s="544" t="s">
        <v>125</v>
      </c>
      <c r="C41" s="558"/>
      <c r="D41" s="559"/>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8"/>
    </row>
    <row r="42" spans="1:58" customFormat="1" ht="15.75" customHeight="1" x14ac:dyDescent="0.25">
      <c r="A42" s="1031"/>
      <c r="B42" s="560" t="s">
        <v>194</v>
      </c>
      <c r="C42" s="561" t="s">
        <v>195</v>
      </c>
      <c r="D42" s="562">
        <v>48338</v>
      </c>
      <c r="E42" s="552">
        <v>48338</v>
      </c>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4"/>
    </row>
    <row r="43" spans="1:58" customFormat="1" ht="15.75" customHeight="1" x14ac:dyDescent="0.25">
      <c r="A43" s="1031"/>
      <c r="B43" s="560" t="s">
        <v>196</v>
      </c>
      <c r="C43" s="561" t="s">
        <v>197</v>
      </c>
      <c r="D43" s="562"/>
      <c r="E43" s="552"/>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3"/>
      <c r="AY43" s="553"/>
      <c r="AZ43" s="553"/>
      <c r="BA43" s="553"/>
      <c r="BB43" s="553"/>
      <c r="BC43" s="553"/>
      <c r="BD43" s="553"/>
      <c r="BE43" s="553"/>
      <c r="BF43" s="554"/>
    </row>
    <row r="44" spans="1:58" customFormat="1" ht="15.75" customHeight="1" x14ac:dyDescent="0.25">
      <c r="A44" s="1031"/>
      <c r="B44" s="560" t="s">
        <v>198</v>
      </c>
      <c r="C44" s="561" t="s">
        <v>199</v>
      </c>
      <c r="D44" s="562">
        <v>0</v>
      </c>
      <c r="E44" s="552">
        <v>0</v>
      </c>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4"/>
    </row>
    <row r="45" spans="1:58" customFormat="1" ht="15.75" customHeight="1" x14ac:dyDescent="0.25">
      <c r="A45" s="1031"/>
      <c r="B45" s="560" t="s">
        <v>200</v>
      </c>
      <c r="C45" s="561" t="s">
        <v>201</v>
      </c>
      <c r="D45" s="562"/>
      <c r="E45" s="552"/>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4"/>
    </row>
    <row r="46" spans="1:58" customFormat="1" ht="15.75" customHeight="1" x14ac:dyDescent="0.25">
      <c r="A46" s="1031"/>
      <c r="B46" s="560" t="s">
        <v>202</v>
      </c>
      <c r="C46" s="561" t="s">
        <v>203</v>
      </c>
      <c r="D46" s="562">
        <v>0</v>
      </c>
      <c r="E46" s="552">
        <v>0</v>
      </c>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4"/>
    </row>
    <row r="47" spans="1:58" customFormat="1" ht="15" customHeight="1" x14ac:dyDescent="0.25">
      <c r="A47" s="1031"/>
      <c r="B47" s="544" t="s">
        <v>126</v>
      </c>
      <c r="C47" s="558"/>
      <c r="D47" s="56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8"/>
    </row>
    <row r="48" spans="1:58" customFormat="1" ht="15.75" customHeight="1" x14ac:dyDescent="0.25">
      <c r="A48" s="1031"/>
      <c r="B48" s="564" t="s">
        <v>204</v>
      </c>
      <c r="C48" s="561" t="s">
        <v>205</v>
      </c>
      <c r="D48" s="562"/>
      <c r="E48" s="552"/>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4"/>
    </row>
    <row r="49" spans="1:58" customFormat="1" ht="15.75" customHeight="1" x14ac:dyDescent="0.25">
      <c r="A49" s="1031"/>
      <c r="B49" s="564" t="s">
        <v>206</v>
      </c>
      <c r="C49" s="561" t="s">
        <v>207</v>
      </c>
      <c r="D49" s="562">
        <v>5000</v>
      </c>
      <c r="E49" s="552">
        <v>5000</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3"/>
      <c r="AY49" s="553"/>
      <c r="AZ49" s="553"/>
      <c r="BA49" s="553"/>
      <c r="BB49" s="553"/>
      <c r="BC49" s="553"/>
      <c r="BD49" s="553"/>
      <c r="BE49" s="553"/>
      <c r="BF49" s="554"/>
    </row>
    <row r="50" spans="1:58" customFormat="1" ht="6.75" customHeight="1" x14ac:dyDescent="0.25">
      <c r="A50" s="1031"/>
      <c r="B50" s="540"/>
      <c r="C50" s="541"/>
      <c r="D50" s="565"/>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3"/>
    </row>
    <row r="51" spans="1:58" customFormat="1" ht="16.5" customHeight="1" x14ac:dyDescent="0.25">
      <c r="A51" s="1031"/>
      <c r="B51" s="566" t="s">
        <v>156</v>
      </c>
      <c r="C51" s="567"/>
      <c r="D51" s="568">
        <f>SUM(D39:D40,D42:D46,D48:D49)</f>
        <v>169442</v>
      </c>
      <c r="E51" s="569">
        <f>SUM(E39:E40,E42:E46,E48:E49)</f>
        <v>169442</v>
      </c>
      <c r="F51" s="569">
        <f t="shared" ref="F51:BF51" si="1">SUM(F39:F40,F42:F46,F48:F49)</f>
        <v>0</v>
      </c>
      <c r="G51" s="569">
        <f t="shared" si="1"/>
        <v>0</v>
      </c>
      <c r="H51" s="569">
        <f t="shared" si="1"/>
        <v>0</v>
      </c>
      <c r="I51" s="569">
        <f t="shared" si="1"/>
        <v>0</v>
      </c>
      <c r="J51" s="569">
        <f t="shared" si="1"/>
        <v>0</v>
      </c>
      <c r="K51" s="569">
        <f t="shared" si="1"/>
        <v>0</v>
      </c>
      <c r="L51" s="569">
        <f t="shared" si="1"/>
        <v>0</v>
      </c>
      <c r="M51" s="569">
        <f t="shared" si="1"/>
        <v>0</v>
      </c>
      <c r="N51" s="569">
        <f t="shared" si="1"/>
        <v>0</v>
      </c>
      <c r="O51" s="569">
        <f t="shared" si="1"/>
        <v>0</v>
      </c>
      <c r="P51" s="569">
        <f t="shared" si="1"/>
        <v>0</v>
      </c>
      <c r="Q51" s="569">
        <f t="shared" si="1"/>
        <v>0</v>
      </c>
      <c r="R51" s="569">
        <f t="shared" si="1"/>
        <v>0</v>
      </c>
      <c r="S51" s="569">
        <f t="shared" si="1"/>
        <v>0</v>
      </c>
      <c r="T51" s="569">
        <f t="shared" si="1"/>
        <v>0</v>
      </c>
      <c r="U51" s="569">
        <f t="shared" si="1"/>
        <v>0</v>
      </c>
      <c r="V51" s="569">
        <f t="shared" si="1"/>
        <v>0</v>
      </c>
      <c r="W51" s="569">
        <f t="shared" si="1"/>
        <v>0</v>
      </c>
      <c r="X51" s="569">
        <f t="shared" si="1"/>
        <v>0</v>
      </c>
      <c r="Y51" s="569">
        <f t="shared" si="1"/>
        <v>0</v>
      </c>
      <c r="Z51" s="569">
        <f t="shared" si="1"/>
        <v>0</v>
      </c>
      <c r="AA51" s="569">
        <f t="shared" si="1"/>
        <v>0</v>
      </c>
      <c r="AB51" s="569">
        <f t="shared" si="1"/>
        <v>0</v>
      </c>
      <c r="AC51" s="569">
        <f t="shared" si="1"/>
        <v>0</v>
      </c>
      <c r="AD51" s="569">
        <f t="shared" si="1"/>
        <v>0</v>
      </c>
      <c r="AE51" s="569">
        <f t="shared" si="1"/>
        <v>0</v>
      </c>
      <c r="AF51" s="569">
        <f t="shared" si="1"/>
        <v>0</v>
      </c>
      <c r="AG51" s="569">
        <f t="shared" si="1"/>
        <v>0</v>
      </c>
      <c r="AH51" s="569">
        <f t="shared" si="1"/>
        <v>0</v>
      </c>
      <c r="AI51" s="569">
        <f t="shared" si="1"/>
        <v>0</v>
      </c>
      <c r="AJ51" s="569">
        <f t="shared" si="1"/>
        <v>0</v>
      </c>
      <c r="AK51" s="569">
        <f t="shared" si="1"/>
        <v>0</v>
      </c>
      <c r="AL51" s="569">
        <f t="shared" si="1"/>
        <v>0</v>
      </c>
      <c r="AM51" s="569">
        <f t="shared" si="1"/>
        <v>0</v>
      </c>
      <c r="AN51" s="569">
        <f t="shared" si="1"/>
        <v>0</v>
      </c>
      <c r="AO51" s="569">
        <f t="shared" si="1"/>
        <v>0</v>
      </c>
      <c r="AP51" s="569">
        <f t="shared" si="1"/>
        <v>0</v>
      </c>
      <c r="AQ51" s="569">
        <f t="shared" si="1"/>
        <v>0</v>
      </c>
      <c r="AR51" s="569">
        <f t="shared" si="1"/>
        <v>0</v>
      </c>
      <c r="AS51" s="569">
        <f t="shared" si="1"/>
        <v>0</v>
      </c>
      <c r="AT51" s="569">
        <f t="shared" si="1"/>
        <v>0</v>
      </c>
      <c r="AU51" s="569">
        <f t="shared" si="1"/>
        <v>0</v>
      </c>
      <c r="AV51" s="569">
        <f t="shared" si="1"/>
        <v>0</v>
      </c>
      <c r="AW51" s="569">
        <f t="shared" si="1"/>
        <v>0</v>
      </c>
      <c r="AX51" s="569">
        <f t="shared" si="1"/>
        <v>0</v>
      </c>
      <c r="AY51" s="569">
        <f t="shared" si="1"/>
        <v>0</v>
      </c>
      <c r="AZ51" s="569">
        <f t="shared" si="1"/>
        <v>0</v>
      </c>
      <c r="BA51" s="569">
        <f t="shared" si="1"/>
        <v>0</v>
      </c>
      <c r="BB51" s="569">
        <f t="shared" si="1"/>
        <v>0</v>
      </c>
      <c r="BC51" s="569">
        <f t="shared" si="1"/>
        <v>0</v>
      </c>
      <c r="BD51" s="569">
        <f t="shared" si="1"/>
        <v>0</v>
      </c>
      <c r="BE51" s="569">
        <f t="shared" si="1"/>
        <v>0</v>
      </c>
      <c r="BF51" s="569">
        <f t="shared" si="1"/>
        <v>0</v>
      </c>
    </row>
    <row r="53" spans="1:58" customFormat="1" ht="15.75" customHeight="1" x14ac:dyDescent="0.25"/>
    <row r="54" spans="1:58" customFormat="1" ht="12.75" customHeight="1" x14ac:dyDescent="0.25">
      <c r="A54" s="1032">
        <v>2026</v>
      </c>
      <c r="B54" s="513"/>
      <c r="C54" s="514"/>
      <c r="D54" s="514"/>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1028"/>
      <c r="BF54" s="1029"/>
    </row>
    <row r="55" spans="1:58" customFormat="1" ht="23.25" customHeight="1" x14ac:dyDescent="0.25">
      <c r="A55" s="1032"/>
      <c r="B55" s="516"/>
      <c r="C55" s="517"/>
      <c r="D55" s="518" t="s">
        <v>184</v>
      </c>
      <c r="E55" s="518"/>
      <c r="F55" s="518"/>
      <c r="G55" s="518"/>
      <c r="H55" s="518"/>
      <c r="I55" s="518"/>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20"/>
      <c r="BF55" s="521"/>
    </row>
    <row r="56" spans="1:58" customFormat="1" ht="6.75" customHeight="1" x14ac:dyDescent="0.25">
      <c r="A56" s="1032"/>
      <c r="B56" s="522"/>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4"/>
    </row>
    <row r="57" spans="1:58" customFormat="1" ht="17.25" customHeight="1" x14ac:dyDescent="0.25">
      <c r="A57" s="1032"/>
      <c r="B57" s="525" t="s">
        <v>81</v>
      </c>
      <c r="C57" s="517"/>
      <c r="D57" s="517"/>
      <c r="E57" s="526">
        <f>$E$31</f>
        <v>1110</v>
      </c>
      <c r="F57" s="523"/>
      <c r="G57" s="527" t="s">
        <v>82</v>
      </c>
      <c r="H57" s="528"/>
      <c r="I57" s="529"/>
      <c r="J57" s="530" t="str">
        <f>$J$31</f>
        <v>Planifikimi Menaxhimi dhe Administrimi</v>
      </c>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23"/>
      <c r="BE57" s="523"/>
      <c r="BF57" s="531"/>
    </row>
    <row r="58" spans="1:58" customFormat="1" ht="6.75" customHeight="1" x14ac:dyDescent="0.25">
      <c r="A58" s="1032"/>
      <c r="B58" s="522"/>
      <c r="C58" s="532"/>
      <c r="D58" s="532"/>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4"/>
    </row>
    <row r="59" spans="1:58" customFormat="1" ht="15.75" customHeight="1" x14ac:dyDescent="0.25">
      <c r="A59" s="1032"/>
      <c r="B59" s="533" t="s">
        <v>185</v>
      </c>
      <c r="C59" s="532"/>
      <c r="D59" s="532"/>
      <c r="E59" s="534" t="s">
        <v>40</v>
      </c>
      <c r="F59" s="534" t="s">
        <v>46</v>
      </c>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5"/>
    </row>
    <row r="60" spans="1:58" customFormat="1" ht="24" customHeight="1" x14ac:dyDescent="0.25">
      <c r="A60" s="1032"/>
      <c r="B60" s="533" t="s">
        <v>186</v>
      </c>
      <c r="C60" s="532"/>
      <c r="D60" s="532"/>
      <c r="E60" s="534" t="s">
        <v>41</v>
      </c>
      <c r="F60" s="534" t="s">
        <v>47</v>
      </c>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5"/>
    </row>
    <row r="61" spans="1:58" customFormat="1" ht="24" customHeight="1" x14ac:dyDescent="0.25">
      <c r="A61" s="1032"/>
      <c r="B61" s="533" t="s">
        <v>187</v>
      </c>
      <c r="C61" s="532"/>
      <c r="D61" s="532"/>
      <c r="E61" s="534" t="s">
        <v>42</v>
      </c>
      <c r="F61" s="534" t="s">
        <v>42</v>
      </c>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5"/>
    </row>
    <row r="62" spans="1:58" customFormat="1" ht="15" customHeight="1" x14ac:dyDescent="0.25">
      <c r="A62" s="1032"/>
      <c r="B62" s="533" t="s">
        <v>188</v>
      </c>
      <c r="C62" s="536"/>
      <c r="D62" s="537"/>
      <c r="E62" s="538" t="s">
        <v>189</v>
      </c>
      <c r="F62" s="538" t="s">
        <v>189</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9"/>
    </row>
    <row r="63" spans="1:58" customFormat="1" ht="6.75" customHeight="1" x14ac:dyDescent="0.25">
      <c r="A63" s="1032"/>
      <c r="B63" s="540"/>
      <c r="C63" s="541"/>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542"/>
      <c r="BA63" s="542"/>
      <c r="BB63" s="542"/>
      <c r="BC63" s="542"/>
      <c r="BD63" s="542"/>
      <c r="BE63" s="542"/>
      <c r="BF63" s="543"/>
    </row>
    <row r="64" spans="1:58" customFormat="1" ht="15" customHeight="1" x14ac:dyDescent="0.25">
      <c r="A64" s="1032"/>
      <c r="B64" s="544" t="s">
        <v>124</v>
      </c>
      <c r="C64" s="545"/>
      <c r="D64" s="546"/>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8"/>
    </row>
    <row r="65" spans="1:58" customFormat="1" ht="15.75" customHeight="1" x14ac:dyDescent="0.25">
      <c r="A65" s="1032"/>
      <c r="B65" s="549" t="s">
        <v>190</v>
      </c>
      <c r="C65" s="550" t="s">
        <v>191</v>
      </c>
      <c r="D65" s="570">
        <v>99489</v>
      </c>
      <c r="E65" s="552">
        <v>99489</v>
      </c>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553"/>
      <c r="BE65" s="553"/>
      <c r="BF65" s="554"/>
    </row>
    <row r="66" spans="1:58" customFormat="1" ht="15.75" customHeight="1" x14ac:dyDescent="0.25">
      <c r="A66" s="1032"/>
      <c r="B66" s="571" t="s">
        <v>192</v>
      </c>
      <c r="C66" s="556" t="s">
        <v>193</v>
      </c>
      <c r="D66" s="572">
        <v>16615</v>
      </c>
      <c r="E66" s="552">
        <v>16615</v>
      </c>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553"/>
      <c r="BE66" s="553"/>
      <c r="BF66" s="554"/>
    </row>
    <row r="67" spans="1:58" customFormat="1" ht="15" customHeight="1" x14ac:dyDescent="0.25">
      <c r="A67" s="1032"/>
      <c r="B67" s="544" t="s">
        <v>125</v>
      </c>
      <c r="C67" s="558"/>
      <c r="D67" s="559"/>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8"/>
    </row>
    <row r="68" spans="1:58" customFormat="1" ht="15.75" customHeight="1" x14ac:dyDescent="0.25">
      <c r="A68" s="1032"/>
      <c r="B68" s="560" t="s">
        <v>194</v>
      </c>
      <c r="C68" s="561" t="s">
        <v>195</v>
      </c>
      <c r="D68" s="562">
        <v>48338</v>
      </c>
      <c r="E68" s="552">
        <v>48338</v>
      </c>
      <c r="F68" s="553"/>
      <c r="G68" s="553"/>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4"/>
    </row>
    <row r="69" spans="1:58" customFormat="1" ht="15.75" customHeight="1" x14ac:dyDescent="0.25">
      <c r="A69" s="1032"/>
      <c r="B69" s="560" t="s">
        <v>196</v>
      </c>
      <c r="C69" s="561" t="s">
        <v>197</v>
      </c>
      <c r="D69" s="562"/>
      <c r="E69" s="552"/>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4"/>
    </row>
    <row r="70" spans="1:58" customFormat="1" ht="15.75" customHeight="1" x14ac:dyDescent="0.25">
      <c r="A70" s="1032"/>
      <c r="B70" s="560" t="s">
        <v>198</v>
      </c>
      <c r="C70" s="561" t="s">
        <v>199</v>
      </c>
      <c r="D70" s="562"/>
      <c r="E70" s="552"/>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c r="AV70" s="553"/>
      <c r="AW70" s="553"/>
      <c r="AX70" s="553"/>
      <c r="AY70" s="553"/>
      <c r="AZ70" s="553"/>
      <c r="BA70" s="553"/>
      <c r="BB70" s="553"/>
      <c r="BC70" s="553"/>
      <c r="BD70" s="553"/>
      <c r="BE70" s="553"/>
      <c r="BF70" s="554"/>
    </row>
    <row r="71" spans="1:58" customFormat="1" ht="15.75" customHeight="1" x14ac:dyDescent="0.25">
      <c r="A71" s="1032"/>
      <c r="B71" s="560" t="s">
        <v>200</v>
      </c>
      <c r="C71" s="561" t="s">
        <v>201</v>
      </c>
      <c r="D71" s="562"/>
      <c r="E71" s="552"/>
      <c r="F71" s="553"/>
      <c r="G71" s="553"/>
      <c r="H71" s="553"/>
      <c r="I71" s="553"/>
      <c r="J71" s="553"/>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c r="AV71" s="553"/>
      <c r="AW71" s="553"/>
      <c r="AX71" s="553"/>
      <c r="AY71" s="553"/>
      <c r="AZ71" s="553"/>
      <c r="BA71" s="553"/>
      <c r="BB71" s="553"/>
      <c r="BC71" s="553"/>
      <c r="BD71" s="553"/>
      <c r="BE71" s="553"/>
      <c r="BF71" s="554"/>
    </row>
    <row r="72" spans="1:58" customFormat="1" ht="15.75" customHeight="1" x14ac:dyDescent="0.25">
      <c r="A72" s="1032"/>
      <c r="B72" s="560" t="s">
        <v>202</v>
      </c>
      <c r="C72" s="561" t="s">
        <v>203</v>
      </c>
      <c r="D72" s="562"/>
      <c r="E72" s="552"/>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c r="AV72" s="553"/>
      <c r="AW72" s="553"/>
      <c r="AX72" s="553"/>
      <c r="AY72" s="553"/>
      <c r="AZ72" s="553"/>
      <c r="BA72" s="553"/>
      <c r="BB72" s="553"/>
      <c r="BC72" s="553"/>
      <c r="BD72" s="553"/>
      <c r="BE72" s="553"/>
      <c r="BF72" s="554"/>
    </row>
    <row r="73" spans="1:58" customFormat="1" ht="15" customHeight="1" x14ac:dyDescent="0.25">
      <c r="A73" s="1032"/>
      <c r="B73" s="544" t="s">
        <v>126</v>
      </c>
      <c r="C73" s="558"/>
      <c r="D73" s="563"/>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AX73" s="547"/>
      <c r="AY73" s="547"/>
      <c r="AZ73" s="547"/>
      <c r="BA73" s="547"/>
      <c r="BB73" s="547"/>
      <c r="BC73" s="547"/>
      <c r="BD73" s="547"/>
      <c r="BE73" s="547"/>
      <c r="BF73" s="548"/>
    </row>
    <row r="74" spans="1:58" customFormat="1" ht="15.75" customHeight="1" x14ac:dyDescent="0.25">
      <c r="A74" s="1032"/>
      <c r="B74" s="564" t="s">
        <v>204</v>
      </c>
      <c r="C74" s="561" t="s">
        <v>205</v>
      </c>
      <c r="D74" s="562"/>
      <c r="E74" s="552"/>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4"/>
    </row>
    <row r="75" spans="1:58" customFormat="1" ht="15.75" customHeight="1" x14ac:dyDescent="0.25">
      <c r="A75" s="1032"/>
      <c r="B75" s="564" t="s">
        <v>206</v>
      </c>
      <c r="C75" s="561" t="s">
        <v>207</v>
      </c>
      <c r="D75" s="562">
        <v>5000</v>
      </c>
      <c r="E75" s="552">
        <v>5000</v>
      </c>
      <c r="F75" s="553"/>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c r="AV75" s="553"/>
      <c r="AW75" s="553"/>
      <c r="AX75" s="553"/>
      <c r="AY75" s="553"/>
      <c r="AZ75" s="553"/>
      <c r="BA75" s="553"/>
      <c r="BB75" s="553"/>
      <c r="BC75" s="553"/>
      <c r="BD75" s="553"/>
      <c r="BE75" s="553"/>
      <c r="BF75" s="554"/>
    </row>
    <row r="76" spans="1:58" customFormat="1" ht="6.75" customHeight="1" x14ac:dyDescent="0.25">
      <c r="A76" s="1032"/>
      <c r="B76" s="540"/>
      <c r="C76" s="541"/>
      <c r="D76" s="565"/>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3"/>
    </row>
    <row r="77" spans="1:58" customFormat="1" ht="16.5" customHeight="1" x14ac:dyDescent="0.25">
      <c r="A77" s="1032"/>
      <c r="B77" s="566" t="s">
        <v>156</v>
      </c>
      <c r="C77" s="567"/>
      <c r="D77" s="568">
        <f>SUM(D65:D66,D68:D72,D74:D75)</f>
        <v>169442</v>
      </c>
      <c r="E77" s="569">
        <f>SUM(E65:E66,E68:E72,E74:E75)</f>
        <v>169442</v>
      </c>
      <c r="F77" s="569">
        <f t="shared" ref="F77:BF77" si="2">SUM(F65:F66,F68:F72,F74:F75)</f>
        <v>0</v>
      </c>
      <c r="G77" s="569">
        <f t="shared" si="2"/>
        <v>0</v>
      </c>
      <c r="H77" s="569">
        <f t="shared" si="2"/>
        <v>0</v>
      </c>
      <c r="I77" s="569">
        <f t="shared" si="2"/>
        <v>0</v>
      </c>
      <c r="J77" s="569">
        <f t="shared" si="2"/>
        <v>0</v>
      </c>
      <c r="K77" s="569">
        <f t="shared" si="2"/>
        <v>0</v>
      </c>
      <c r="L77" s="569">
        <f t="shared" si="2"/>
        <v>0</v>
      </c>
      <c r="M77" s="569">
        <f t="shared" si="2"/>
        <v>0</v>
      </c>
      <c r="N77" s="569">
        <f t="shared" si="2"/>
        <v>0</v>
      </c>
      <c r="O77" s="569">
        <f t="shared" si="2"/>
        <v>0</v>
      </c>
      <c r="P77" s="569">
        <f t="shared" si="2"/>
        <v>0</v>
      </c>
      <c r="Q77" s="569">
        <f t="shared" si="2"/>
        <v>0</v>
      </c>
      <c r="R77" s="569">
        <f t="shared" si="2"/>
        <v>0</v>
      </c>
      <c r="S77" s="569">
        <f t="shared" si="2"/>
        <v>0</v>
      </c>
      <c r="T77" s="569">
        <f t="shared" si="2"/>
        <v>0</v>
      </c>
      <c r="U77" s="569">
        <f t="shared" si="2"/>
        <v>0</v>
      </c>
      <c r="V77" s="569">
        <f t="shared" si="2"/>
        <v>0</v>
      </c>
      <c r="W77" s="569">
        <f t="shared" si="2"/>
        <v>0</v>
      </c>
      <c r="X77" s="569">
        <f t="shared" si="2"/>
        <v>0</v>
      </c>
      <c r="Y77" s="569">
        <f t="shared" si="2"/>
        <v>0</v>
      </c>
      <c r="Z77" s="569">
        <f t="shared" si="2"/>
        <v>0</v>
      </c>
      <c r="AA77" s="569">
        <f t="shared" si="2"/>
        <v>0</v>
      </c>
      <c r="AB77" s="569">
        <f t="shared" si="2"/>
        <v>0</v>
      </c>
      <c r="AC77" s="569">
        <f t="shared" si="2"/>
        <v>0</v>
      </c>
      <c r="AD77" s="569">
        <f t="shared" si="2"/>
        <v>0</v>
      </c>
      <c r="AE77" s="569">
        <f t="shared" si="2"/>
        <v>0</v>
      </c>
      <c r="AF77" s="569">
        <f t="shared" si="2"/>
        <v>0</v>
      </c>
      <c r="AG77" s="569">
        <f t="shared" si="2"/>
        <v>0</v>
      </c>
      <c r="AH77" s="569">
        <f t="shared" si="2"/>
        <v>0</v>
      </c>
      <c r="AI77" s="569">
        <f t="shared" si="2"/>
        <v>0</v>
      </c>
      <c r="AJ77" s="569">
        <f t="shared" si="2"/>
        <v>0</v>
      </c>
      <c r="AK77" s="569">
        <f t="shared" si="2"/>
        <v>0</v>
      </c>
      <c r="AL77" s="569">
        <f t="shared" si="2"/>
        <v>0</v>
      </c>
      <c r="AM77" s="569">
        <f t="shared" si="2"/>
        <v>0</v>
      </c>
      <c r="AN77" s="569">
        <f t="shared" si="2"/>
        <v>0</v>
      </c>
      <c r="AO77" s="569">
        <f t="shared" si="2"/>
        <v>0</v>
      </c>
      <c r="AP77" s="569">
        <f t="shared" si="2"/>
        <v>0</v>
      </c>
      <c r="AQ77" s="569">
        <f t="shared" si="2"/>
        <v>0</v>
      </c>
      <c r="AR77" s="569">
        <f t="shared" si="2"/>
        <v>0</v>
      </c>
      <c r="AS77" s="569">
        <f t="shared" si="2"/>
        <v>0</v>
      </c>
      <c r="AT77" s="569">
        <f t="shared" si="2"/>
        <v>0</v>
      </c>
      <c r="AU77" s="569">
        <f t="shared" si="2"/>
        <v>0</v>
      </c>
      <c r="AV77" s="569">
        <f t="shared" si="2"/>
        <v>0</v>
      </c>
      <c r="AW77" s="569">
        <f t="shared" si="2"/>
        <v>0</v>
      </c>
      <c r="AX77" s="569">
        <f t="shared" si="2"/>
        <v>0</v>
      </c>
      <c r="AY77" s="569">
        <f t="shared" si="2"/>
        <v>0</v>
      </c>
      <c r="AZ77" s="569">
        <f t="shared" si="2"/>
        <v>0</v>
      </c>
      <c r="BA77" s="569">
        <f t="shared" si="2"/>
        <v>0</v>
      </c>
      <c r="BB77" s="569">
        <f t="shared" si="2"/>
        <v>0</v>
      </c>
      <c r="BC77" s="569">
        <f t="shared" si="2"/>
        <v>0</v>
      </c>
      <c r="BD77" s="569">
        <f t="shared" si="2"/>
        <v>0</v>
      </c>
      <c r="BE77" s="569">
        <f t="shared" si="2"/>
        <v>0</v>
      </c>
      <c r="BF77" s="569">
        <f t="shared" si="2"/>
        <v>0</v>
      </c>
    </row>
  </sheetData>
  <mergeCells count="6">
    <mergeCell ref="BE54:BF54"/>
    <mergeCell ref="BE2:BF2"/>
    <mergeCell ref="BE28:BF28"/>
    <mergeCell ref="A2:A25"/>
    <mergeCell ref="A28:A51"/>
    <mergeCell ref="A54:A77"/>
  </mergeCells>
  <pageMargins left="0.7" right="0.7" top="0.75" bottom="0.75" header="0.3" footer="0.3"/>
  <ignoredErrors>
    <ignoredError sqref="E25:BF25 E51:BF51 E77:BF7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101</vt:i4>
      </vt:variant>
    </vt:vector>
  </HeadingPairs>
  <TitlesOfParts>
    <vt:vector size="153" baseType="lpstr">
      <vt:lpstr>(A1) Titulli</vt:lpstr>
      <vt:lpstr>(B1) Inf. i Përgj.</vt:lpstr>
      <vt:lpstr>(B2) Struk. Org.</vt:lpstr>
      <vt:lpstr>(C1) Burimet Buxhetore</vt:lpstr>
      <vt:lpstr>(C2) Det. e Prap.</vt:lpstr>
      <vt:lpstr>(C3) Te Ardhura me Dest.</vt:lpstr>
      <vt:lpstr>(D1) Tavanet Buxhetore</vt:lpstr>
      <vt:lpstr>01110</vt:lpstr>
      <vt:lpstr>01110 SH</vt:lpstr>
      <vt:lpstr>03140</vt:lpstr>
      <vt:lpstr>03140 SH</vt:lpstr>
      <vt:lpstr>04220</vt:lpstr>
      <vt:lpstr>04220 SH</vt:lpstr>
      <vt:lpstr>04240</vt:lpstr>
      <vt:lpstr>04240 SH</vt:lpstr>
      <vt:lpstr>04260</vt:lpstr>
      <vt:lpstr>04260 SH</vt:lpstr>
      <vt:lpstr>04520</vt:lpstr>
      <vt:lpstr>04520 SH</vt:lpstr>
      <vt:lpstr>06140</vt:lpstr>
      <vt:lpstr>06140 SH</vt:lpstr>
      <vt:lpstr>06260</vt:lpstr>
      <vt:lpstr>06260 SH</vt:lpstr>
      <vt:lpstr>08130</vt:lpstr>
      <vt:lpstr>08130 SH</vt:lpstr>
      <vt:lpstr>08220</vt:lpstr>
      <vt:lpstr>08220 SH</vt:lpstr>
      <vt:lpstr>09120</vt:lpstr>
      <vt:lpstr>09120 SH</vt:lpstr>
      <vt:lpstr>09230</vt:lpstr>
      <vt:lpstr>09230 SH</vt:lpstr>
      <vt:lpstr>10430</vt:lpstr>
      <vt:lpstr>10430 SH</vt:lpstr>
      <vt:lpstr>04130</vt:lpstr>
      <vt:lpstr>04130 SH</vt:lpstr>
      <vt:lpstr>05100</vt:lpstr>
      <vt:lpstr>05100 SH</vt:lpstr>
      <vt:lpstr>03280</vt:lpstr>
      <vt:lpstr>03280 SH</vt:lpstr>
      <vt:lpstr>06370</vt:lpstr>
      <vt:lpstr>06370 SH</vt:lpstr>
      <vt:lpstr>PBA (E1)</vt:lpstr>
      <vt:lpstr>Tabela 1</vt:lpstr>
      <vt:lpstr>Tabela 2</vt:lpstr>
      <vt:lpstr>Tabela 3-5</vt:lpstr>
      <vt:lpstr>Tabela 4</vt:lpstr>
      <vt:lpstr>Tabela 4.1</vt:lpstr>
      <vt:lpstr>Tabela 6</vt:lpstr>
      <vt:lpstr>Tabela 7</vt:lpstr>
      <vt:lpstr>Tabela 8</vt:lpstr>
      <vt:lpstr>Tabela 9</vt:lpstr>
      <vt:lpstr>Sheet1</vt:lpstr>
      <vt:lpstr>_C2_detyrimet_prapambetura_chp</vt:lpstr>
      <vt:lpstr>_C3_range_program</vt:lpstr>
      <vt:lpstr>B2_bashkia</vt:lpstr>
      <vt:lpstr>B2_date_aktualizimi</vt:lpstr>
      <vt:lpstr>B2_dep_finances</vt:lpstr>
      <vt:lpstr>B2_dhena_baze_chp</vt:lpstr>
      <vt:lpstr>B2_kodi_postar</vt:lpstr>
      <vt:lpstr>B2_nr_fshatra</vt:lpstr>
      <vt:lpstr>B2_nr_NJA</vt:lpstr>
      <vt:lpstr>B2_popullsia_census</vt:lpstr>
      <vt:lpstr>B2_qyteti</vt:lpstr>
      <vt:lpstr>B2_rruga</vt:lpstr>
      <vt:lpstr>B2_shifrat</vt:lpstr>
      <vt:lpstr>B2_sip_bashkise</vt:lpstr>
      <vt:lpstr>B2_sip_kullota</vt:lpstr>
      <vt:lpstr>B2_sip_NJA</vt:lpstr>
      <vt:lpstr>B2_sip_pyje</vt:lpstr>
      <vt:lpstr>B2_sip_qyteti</vt:lpstr>
      <vt:lpstr>B2_sip_toke_bujqesore</vt:lpstr>
      <vt:lpstr>B2_sip_zone_urbane</vt:lpstr>
      <vt:lpstr>B2_str_organizative_chp</vt:lpstr>
      <vt:lpstr>B2_viti_aktual</vt:lpstr>
      <vt:lpstr>chp_programet_tab_4_1</vt:lpstr>
      <vt:lpstr>chp2_programet_tab_4_1</vt:lpstr>
      <vt:lpstr>criteria_end</vt:lpstr>
      <vt:lpstr>criteria_start</vt:lpstr>
      <vt:lpstr>D1_fondi_kontigjence_T1</vt:lpstr>
      <vt:lpstr>D1_fondi_kontigjence_T2</vt:lpstr>
      <vt:lpstr>D1_fondi_kontigjence_T3</vt:lpstr>
      <vt:lpstr>D1_fondi_rezerve_T1</vt:lpstr>
      <vt:lpstr>D1_fondi_rezerve_T2</vt:lpstr>
      <vt:lpstr>D1_fondi_rezerve_T3</vt:lpstr>
      <vt:lpstr>date_versioni</vt:lpstr>
      <vt:lpstr>E1_PBA_kapitale_chp</vt:lpstr>
      <vt:lpstr>E1_PBA_korrente_chp</vt:lpstr>
      <vt:lpstr>E1_PBA_pagat_chp</vt:lpstr>
      <vt:lpstr>E1_range_programi</vt:lpstr>
      <vt:lpstr>E1_range_shpenzimet</vt:lpstr>
      <vt:lpstr>range_k1_tab2</vt:lpstr>
      <vt:lpstr>range_kapitale_t1_transpose</vt:lpstr>
      <vt:lpstr>range_kapitale_t1_transpose_2</vt:lpstr>
      <vt:lpstr>range_kapitale_t2_transpose</vt:lpstr>
      <vt:lpstr>range_kapitale_t2_transpose_2</vt:lpstr>
      <vt:lpstr>range_kapitale_t3_transpose</vt:lpstr>
      <vt:lpstr>range_kapitale_t3_transpose_3</vt:lpstr>
      <vt:lpstr>range_korrente_t1_transpose</vt:lpstr>
      <vt:lpstr>range_korrente_t1_transpose_2</vt:lpstr>
      <vt:lpstr>range_korrente_t2_transpose</vt:lpstr>
      <vt:lpstr>range_korrente_t2_transpose_2</vt:lpstr>
      <vt:lpstr>range_korrente_t3_transpose</vt:lpstr>
      <vt:lpstr>range_korrente_t3_transpose_3</vt:lpstr>
      <vt:lpstr>range_pagat_t1_transpose</vt:lpstr>
      <vt:lpstr>range_pagat_t1_transpose_2</vt:lpstr>
      <vt:lpstr>range_pagat_t2_transpose</vt:lpstr>
      <vt:lpstr>range_pagat_t2_transpose_2</vt:lpstr>
      <vt:lpstr>range_pagat_t3_transpose</vt:lpstr>
      <vt:lpstr>range_pagat_t3_transpose_3</vt:lpstr>
      <vt:lpstr>range_tavanet_program</vt:lpstr>
      <vt:lpstr>range_tavani_Tab1</vt:lpstr>
      <vt:lpstr>t1_formula_offset</vt:lpstr>
      <vt:lpstr>t2_formula_offset</vt:lpstr>
      <vt:lpstr>t3_formula_offset</vt:lpstr>
      <vt:lpstr>Tabela_3_5_range</vt:lpstr>
      <vt:lpstr>Tabela_3_PBA_kapitale_chp</vt:lpstr>
      <vt:lpstr>Tabela_3_PBA_korrente_chp</vt:lpstr>
      <vt:lpstr>Tabela_3_PBA_pagat_chp</vt:lpstr>
      <vt:lpstr>Tabela_4_1_total_t1</vt:lpstr>
      <vt:lpstr>Tabela_4_1_total_t11</vt:lpstr>
      <vt:lpstr>Tabela_4_1_total_t2</vt:lpstr>
      <vt:lpstr>Tabela_4_1_total_t22</vt:lpstr>
      <vt:lpstr>Tabela_4_1_total_t3</vt:lpstr>
      <vt:lpstr>Tabela_4_1_total_t33</vt:lpstr>
      <vt:lpstr>Tabela_4_fondi_rezerve_tp</vt:lpstr>
      <vt:lpstr>Tabela_4_programet_chp</vt:lpstr>
      <vt:lpstr>Tabela_6_range_programi</vt:lpstr>
      <vt:lpstr>Tabela_7_range_programi</vt:lpstr>
      <vt:lpstr>Tabela_8_periudha</vt:lpstr>
      <vt:lpstr>Tabela_8_range_no_header</vt:lpstr>
      <vt:lpstr>Tabela_8_range_projektet_program</vt:lpstr>
      <vt:lpstr>Tabela_9_range_te_dhenat</vt:lpstr>
      <vt:lpstr>te_dhena_bashkia_Tab1</vt:lpstr>
      <vt:lpstr>total_kapitale_t1_D1</vt:lpstr>
      <vt:lpstr>total_kapitale_t2_D1</vt:lpstr>
      <vt:lpstr>total_kapitale_t3_D1</vt:lpstr>
      <vt:lpstr>total_korrente_t1_D1</vt:lpstr>
      <vt:lpstr>total_korrente_t2_D1</vt:lpstr>
      <vt:lpstr>total_korrente_t3_D1</vt:lpstr>
      <vt:lpstr>total_paga_t1_D1</vt:lpstr>
      <vt:lpstr>total_paga_t2_D1</vt:lpstr>
      <vt:lpstr>total_paga_t3_D1</vt:lpstr>
      <vt:lpstr>total_tavan_t1_D1</vt:lpstr>
      <vt:lpstr>total_tavan_t2_D1</vt:lpstr>
      <vt:lpstr>total_tavan_t3_D1</vt:lpstr>
      <vt:lpstr>tr_k1_range</vt:lpstr>
      <vt:lpstr>viti_t_1_total</vt:lpstr>
      <vt:lpstr>viti_t_2_total</vt:lpstr>
      <vt:lpstr>viti_t_plan_total</vt:lpstr>
      <vt:lpstr>viti_t_rishikuar_total</vt:lpstr>
      <vt:lpstr>viti_t1_total</vt:lpstr>
      <vt:lpstr>viti_t2_total</vt:lpstr>
      <vt:lpstr>viti_t3_total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user</cp:lastModifiedBy>
  <cp:lastPrinted>2023-09-06T10:29:00Z</cp:lastPrinted>
  <dcterms:created xsi:type="dcterms:W3CDTF">2015-06-05T18:17:20Z</dcterms:created>
  <dcterms:modified xsi:type="dcterms:W3CDTF">2023-10-18T11:13:45Z</dcterms:modified>
</cp:coreProperties>
</file>